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codeName="ЭтаКнига" defaultThemeVersion="124226"/>
  <bookViews>
    <workbookView xWindow="240" yWindow="105" windowWidth="14805" windowHeight="8010" firstSheet="5" activeTab="5"/>
  </bookViews>
  <sheets>
    <sheet name="Прогноз хар-к" sheetId="4" state="hidden" r:id="rId1"/>
    <sheet name="Прогноз хар-к 05.2019" sheetId="5" state="hidden" r:id="rId2"/>
    <sheet name="Прогноз хар-к 06.2019" sheetId="6" state="hidden" r:id="rId3"/>
    <sheet name="Прогноз хар-к 09.2019" sheetId="7" state="hidden" r:id="rId4"/>
    <sheet name="Приложение №3 к МП" sheetId="8" state="hidden" r:id="rId5"/>
    <sheet name="Отчет" sheetId="9" r:id="rId6"/>
    <sheet name="пояснительная" sheetId="10" r:id="rId7"/>
  </sheets>
  <definedNames>
    <definedName name="_xlnm.Print_Titles" localSheetId="5">Отчет!$5:$8</definedName>
    <definedName name="_xlnm.Print_Titles" localSheetId="6">пояснительная!$A$3:$IV$6</definedName>
    <definedName name="_xlnm.Print_Titles" localSheetId="4">'Приложение №3 к МП'!$8:$11</definedName>
    <definedName name="_xlnm.Print_Area" localSheetId="5">Отчет!$A$1:$L$112</definedName>
    <definedName name="_xlnm.Print_Area" localSheetId="6">пояснительная!$A$1:$F$75</definedName>
    <definedName name="_xlnm.Print_Area" localSheetId="4">'Приложение №3 к МП'!$A$1:$K$68</definedName>
    <definedName name="_xlnm.Print_Area" localSheetId="0">'Прогноз хар-к'!$B$1:$I$7</definedName>
    <definedName name="_xlnm.Print_Area" localSheetId="1">'Прогноз хар-к 05.2019'!$A$1:$K$60</definedName>
    <definedName name="_xlnm.Print_Area" localSheetId="2">'Прогноз хар-к 06.2019'!$A$1:$K$60</definedName>
    <definedName name="_xlnm.Print_Area" localSheetId="3">'Прогноз хар-к 09.2019'!$A$1:$L$60</definedName>
  </definedNames>
  <calcPr calcId="124519"/>
</workbook>
</file>

<file path=xl/calcChain.xml><?xml version="1.0" encoding="utf-8"?>
<calcChain xmlns="http://schemas.openxmlformats.org/spreadsheetml/2006/main">
  <c r="F14" i="9"/>
  <c r="G67"/>
  <c r="E23"/>
  <c r="E18"/>
  <c r="E14"/>
  <c r="G22" l="1"/>
  <c r="D52" i="10" l="1"/>
  <c r="C52"/>
  <c r="F10" i="9"/>
  <c r="G84" l="1"/>
  <c r="G56"/>
  <c r="G53" s="1"/>
  <c r="G85"/>
  <c r="E81"/>
  <c r="G83"/>
  <c r="G82"/>
  <c r="G79"/>
  <c r="G78"/>
  <c r="G77"/>
  <c r="G76"/>
  <c r="F75"/>
  <c r="G75" s="1"/>
  <c r="E75"/>
  <c r="G73"/>
  <c r="G72"/>
  <c r="G71"/>
  <c r="G70"/>
  <c r="F69"/>
  <c r="E69"/>
  <c r="G64"/>
  <c r="F64"/>
  <c r="E64"/>
  <c r="G63"/>
  <c r="G62"/>
  <c r="G61"/>
  <c r="G60"/>
  <c r="F59"/>
  <c r="E59"/>
  <c r="G57"/>
  <c r="G55"/>
  <c r="G54"/>
  <c r="E53"/>
  <c r="G52"/>
  <c r="G51"/>
  <c r="G50"/>
  <c r="G49"/>
  <c r="G48" s="1"/>
  <c r="F48"/>
  <c r="E48"/>
  <c r="G46"/>
  <c r="G45"/>
  <c r="G42" s="1"/>
  <c r="G44"/>
  <c r="G43"/>
  <c r="F42"/>
  <c r="E42"/>
  <c r="G40"/>
  <c r="G39"/>
  <c r="G36" s="1"/>
  <c r="G38"/>
  <c r="G37"/>
  <c r="F36"/>
  <c r="E36"/>
  <c r="G30"/>
  <c r="F30"/>
  <c r="E30"/>
  <c r="G25"/>
  <c r="F25"/>
  <c r="E25"/>
  <c r="G24"/>
  <c r="G23"/>
  <c r="G21"/>
  <c r="F20"/>
  <c r="E20"/>
  <c r="G19"/>
  <c r="G18"/>
  <c r="G17"/>
  <c r="F15"/>
  <c r="E15"/>
  <c r="G14"/>
  <c r="G13"/>
  <c r="G12"/>
  <c r="G11"/>
  <c r="E10"/>
  <c r="D68" i="10"/>
  <c r="D67"/>
  <c r="C68"/>
  <c r="C67"/>
  <c r="D62"/>
  <c r="C62"/>
  <c r="E52"/>
  <c r="D47"/>
  <c r="C47"/>
  <c r="D42"/>
  <c r="C42"/>
  <c r="D37"/>
  <c r="C37"/>
  <c r="D32"/>
  <c r="C32"/>
  <c r="D17"/>
  <c r="C17"/>
  <c r="D12"/>
  <c r="C12"/>
  <c r="D7"/>
  <c r="C7"/>
  <c r="D57"/>
  <c r="E9"/>
  <c r="G69" i="9" l="1"/>
  <c r="G15"/>
  <c r="G10"/>
  <c r="G59"/>
  <c r="G20"/>
  <c r="C69" i="10"/>
  <c r="G81" i="9"/>
  <c r="F81"/>
  <c r="D69" i="10"/>
  <c r="F53" i="9"/>
  <c r="E68" i="10"/>
  <c r="E67"/>
  <c r="E62"/>
  <c r="E47"/>
  <c r="E42"/>
  <c r="E37"/>
  <c r="E32"/>
  <c r="E12"/>
  <c r="E7"/>
  <c r="E17"/>
  <c r="F98" i="9"/>
  <c r="G98"/>
  <c r="F99"/>
  <c r="G99"/>
  <c r="F100"/>
  <c r="G100"/>
  <c r="F101"/>
  <c r="G101"/>
  <c r="E99"/>
  <c r="E100"/>
  <c r="E101"/>
  <c r="E98"/>
  <c r="E97" s="1"/>
  <c r="F93"/>
  <c r="F92" s="1"/>
  <c r="G93"/>
  <c r="G92" s="1"/>
  <c r="F94"/>
  <c r="G94"/>
  <c r="F95"/>
  <c r="G95"/>
  <c r="F96"/>
  <c r="G96"/>
  <c r="E94"/>
  <c r="E95"/>
  <c r="E96"/>
  <c r="E93"/>
  <c r="E69" i="10" l="1"/>
  <c r="G97" i="9"/>
  <c r="F97"/>
  <c r="F88"/>
  <c r="F103" s="1"/>
  <c r="G88"/>
  <c r="G103" s="1"/>
  <c r="E88"/>
  <c r="F89"/>
  <c r="F90"/>
  <c r="F91"/>
  <c r="F106" s="1"/>
  <c r="E90"/>
  <c r="E91"/>
  <c r="E89"/>
  <c r="F105" l="1"/>
  <c r="F104"/>
  <c r="E106"/>
  <c r="E105"/>
  <c r="E104"/>
  <c r="E103"/>
  <c r="E92"/>
  <c r="E87"/>
  <c r="E102" l="1"/>
  <c r="G89" l="1"/>
  <c r="G104" s="1"/>
  <c r="G91"/>
  <c r="G106" s="1"/>
  <c r="G90"/>
  <c r="G105" s="1"/>
  <c r="F87" l="1"/>
  <c r="F102" s="1"/>
  <c r="G87" l="1"/>
  <c r="G102" s="1"/>
  <c r="F60" i="8" l="1"/>
  <c r="E60"/>
  <c r="K56" l="1"/>
  <c r="K55"/>
  <c r="K54"/>
  <c r="K53"/>
  <c r="J52"/>
  <c r="I52"/>
  <c r="H52"/>
  <c r="G52"/>
  <c r="F52"/>
  <c r="E52"/>
  <c r="F61"/>
  <c r="E61"/>
  <c r="I59"/>
  <c r="H59"/>
  <c r="G59"/>
  <c r="F59"/>
  <c r="E59"/>
  <c r="J58"/>
  <c r="I58"/>
  <c r="H58"/>
  <c r="G58"/>
  <c r="F58"/>
  <c r="E58"/>
  <c r="G51"/>
  <c r="G50"/>
  <c r="H50" s="1"/>
  <c r="J49"/>
  <c r="K49" s="1"/>
  <c r="K48"/>
  <c r="F47"/>
  <c r="E47"/>
  <c r="K46"/>
  <c r="K45"/>
  <c r="K44"/>
  <c r="K43"/>
  <c r="J42"/>
  <c r="I42"/>
  <c r="H42"/>
  <c r="G42"/>
  <c r="F42"/>
  <c r="E42"/>
  <c r="K41"/>
  <c r="H40"/>
  <c r="H37" s="1"/>
  <c r="K39"/>
  <c r="K38"/>
  <c r="G37"/>
  <c r="F37"/>
  <c r="E37"/>
  <c r="K36"/>
  <c r="H35"/>
  <c r="F32"/>
  <c r="E32"/>
  <c r="K31"/>
  <c r="H30"/>
  <c r="K29"/>
  <c r="K28"/>
  <c r="G27"/>
  <c r="F27"/>
  <c r="E27"/>
  <c r="K26"/>
  <c r="G25"/>
  <c r="H25" s="1"/>
  <c r="J24"/>
  <c r="K24" s="1"/>
  <c r="K23"/>
  <c r="F22"/>
  <c r="E22"/>
  <c r="K19"/>
  <c r="K18"/>
  <c r="F17"/>
  <c r="E17"/>
  <c r="G16"/>
  <c r="G61" s="1"/>
  <c r="G15"/>
  <c r="K14"/>
  <c r="K13"/>
  <c r="F12"/>
  <c r="E12"/>
  <c r="H54" i="7"/>
  <c r="E60"/>
  <c r="E59"/>
  <c r="E58"/>
  <c r="E57"/>
  <c r="E51"/>
  <c r="E46"/>
  <c r="E41"/>
  <c r="E36"/>
  <c r="E31"/>
  <c r="E26"/>
  <c r="E21"/>
  <c r="E16"/>
  <c r="K42" i="8" l="1"/>
  <c r="G22"/>
  <c r="K58"/>
  <c r="F57"/>
  <c r="G17"/>
  <c r="E57"/>
  <c r="G47"/>
  <c r="G60"/>
  <c r="G32"/>
  <c r="G12"/>
  <c r="H15"/>
  <c r="K52"/>
  <c r="I50"/>
  <c r="H22"/>
  <c r="I25"/>
  <c r="I30"/>
  <c r="H27"/>
  <c r="I35"/>
  <c r="H32"/>
  <c r="H20"/>
  <c r="K21"/>
  <c r="H51"/>
  <c r="I51" s="1"/>
  <c r="J51" s="1"/>
  <c r="J59"/>
  <c r="K59" s="1"/>
  <c r="H16"/>
  <c r="I40"/>
  <c r="E56" i="7"/>
  <c r="G60"/>
  <c r="F60"/>
  <c r="G59"/>
  <c r="F59"/>
  <c r="F62" s="1"/>
  <c r="J58"/>
  <c r="I58"/>
  <c r="H58"/>
  <c r="G58"/>
  <c r="F58"/>
  <c r="K57"/>
  <c r="J57"/>
  <c r="I57"/>
  <c r="H57"/>
  <c r="G57"/>
  <c r="F57"/>
  <c r="H55"/>
  <c r="I54"/>
  <c r="K53"/>
  <c r="L53" s="1"/>
  <c r="L52"/>
  <c r="H51"/>
  <c r="G51"/>
  <c r="F51"/>
  <c r="L50"/>
  <c r="L49"/>
  <c r="L48"/>
  <c r="L47"/>
  <c r="K46"/>
  <c r="J46"/>
  <c r="I46"/>
  <c r="H46"/>
  <c r="G46"/>
  <c r="F46"/>
  <c r="L45"/>
  <c r="I44"/>
  <c r="I41" s="1"/>
  <c r="L43"/>
  <c r="L42"/>
  <c r="H41"/>
  <c r="G41"/>
  <c r="F41"/>
  <c r="L40"/>
  <c r="H39"/>
  <c r="I39" s="1"/>
  <c r="J39" s="1"/>
  <c r="G36"/>
  <c r="F36"/>
  <c r="L35"/>
  <c r="H34"/>
  <c r="L33"/>
  <c r="L32"/>
  <c r="G31"/>
  <c r="F31"/>
  <c r="L30"/>
  <c r="H29"/>
  <c r="I29" s="1"/>
  <c r="K28"/>
  <c r="K58" s="1"/>
  <c r="L27"/>
  <c r="G26"/>
  <c r="F26"/>
  <c r="H25"/>
  <c r="H24"/>
  <c r="I24" s="1"/>
  <c r="J24" s="1"/>
  <c r="L23"/>
  <c r="L22"/>
  <c r="G21"/>
  <c r="F21"/>
  <c r="H20"/>
  <c r="H19"/>
  <c r="L18"/>
  <c r="L17"/>
  <c r="G16"/>
  <c r="F16"/>
  <c r="D7"/>
  <c r="G5"/>
  <c r="F60" i="6"/>
  <c r="E60"/>
  <c r="F59"/>
  <c r="E59"/>
  <c r="I58"/>
  <c r="H58"/>
  <c r="G58"/>
  <c r="F58"/>
  <c r="E58"/>
  <c r="J57"/>
  <c r="I57"/>
  <c r="H57"/>
  <c r="G57"/>
  <c r="F57"/>
  <c r="E57"/>
  <c r="K57" s="1"/>
  <c r="G55"/>
  <c r="H54"/>
  <c r="J53"/>
  <c r="K53" s="1"/>
  <c r="K52"/>
  <c r="G51"/>
  <c r="F51"/>
  <c r="E51"/>
  <c r="K50"/>
  <c r="K49"/>
  <c r="K48"/>
  <c r="K47"/>
  <c r="J46"/>
  <c r="I46"/>
  <c r="H46"/>
  <c r="G46"/>
  <c r="F46"/>
  <c r="E46"/>
  <c r="K45"/>
  <c r="H44"/>
  <c r="H41" s="1"/>
  <c r="K43"/>
  <c r="K42"/>
  <c r="G41"/>
  <c r="F41"/>
  <c r="E41"/>
  <c r="K40"/>
  <c r="G39"/>
  <c r="H39" s="1"/>
  <c r="I39" s="1"/>
  <c r="F36"/>
  <c r="E36"/>
  <c r="K35"/>
  <c r="G34"/>
  <c r="K33"/>
  <c r="K32"/>
  <c r="F31"/>
  <c r="E31"/>
  <c r="K30"/>
  <c r="G29"/>
  <c r="H29" s="1"/>
  <c r="J28"/>
  <c r="J58" s="1"/>
  <c r="K27"/>
  <c r="G26"/>
  <c r="F26"/>
  <c r="E26"/>
  <c r="G25"/>
  <c r="G24"/>
  <c r="H24" s="1"/>
  <c r="I24" s="1"/>
  <c r="K23"/>
  <c r="K22"/>
  <c r="F21"/>
  <c r="E21"/>
  <c r="G20"/>
  <c r="G19"/>
  <c r="G59" s="1"/>
  <c r="K18"/>
  <c r="K17"/>
  <c r="F16"/>
  <c r="E16"/>
  <c r="E56" s="1"/>
  <c r="D7"/>
  <c r="F5"/>
  <c r="D7" i="5"/>
  <c r="G55"/>
  <c r="H55" s="1"/>
  <c r="I55" s="1"/>
  <c r="J55" s="1"/>
  <c r="H54"/>
  <c r="I54" s="1"/>
  <c r="J54" s="1"/>
  <c r="H44"/>
  <c r="I44" s="1"/>
  <c r="J44" s="1"/>
  <c r="G39"/>
  <c r="H39" s="1"/>
  <c r="I39" s="1"/>
  <c r="J39" s="1"/>
  <c r="G34"/>
  <c r="H34" s="1"/>
  <c r="I34" s="1"/>
  <c r="J34" s="1"/>
  <c r="G25"/>
  <c r="H25" s="1"/>
  <c r="I25" s="1"/>
  <c r="J25" s="1"/>
  <c r="G29"/>
  <c r="H29" s="1"/>
  <c r="I29" s="1"/>
  <c r="J29" s="1"/>
  <c r="G24"/>
  <c r="H24" s="1"/>
  <c r="I24" s="1"/>
  <c r="J24" s="1"/>
  <c r="G20"/>
  <c r="H20" s="1"/>
  <c r="I20" s="1"/>
  <c r="J20" s="1"/>
  <c r="G19"/>
  <c r="H19" s="1"/>
  <c r="I19" s="1"/>
  <c r="J19" s="1"/>
  <c r="G36" i="6" l="1"/>
  <c r="H21" i="7"/>
  <c r="G21" i="6"/>
  <c r="F56"/>
  <c r="G60"/>
  <c r="K46"/>
  <c r="H59" i="7"/>
  <c r="H63" s="1"/>
  <c r="L57"/>
  <c r="G63" i="6"/>
  <c r="H60" i="7"/>
  <c r="I20"/>
  <c r="L28"/>
  <c r="G57" i="8"/>
  <c r="I29" i="6"/>
  <c r="I26" s="1"/>
  <c r="H26"/>
  <c r="H20"/>
  <c r="I20" s="1"/>
  <c r="H36" i="7"/>
  <c r="L46"/>
  <c r="K28" i="6"/>
  <c r="I15" i="8"/>
  <c r="H60"/>
  <c r="H12"/>
  <c r="H61"/>
  <c r="I16"/>
  <c r="I20"/>
  <c r="H17"/>
  <c r="J25"/>
  <c r="I22"/>
  <c r="H47"/>
  <c r="I37"/>
  <c r="J40"/>
  <c r="J37" s="1"/>
  <c r="J35"/>
  <c r="I32"/>
  <c r="J30"/>
  <c r="I27"/>
  <c r="J50"/>
  <c r="I47"/>
  <c r="K51"/>
  <c r="J29" i="7"/>
  <c r="K29" s="1"/>
  <c r="K26" s="1"/>
  <c r="I26"/>
  <c r="G56"/>
  <c r="H26"/>
  <c r="F56"/>
  <c r="L58"/>
  <c r="K24"/>
  <c r="K39"/>
  <c r="K36" s="1"/>
  <c r="J36"/>
  <c r="H5"/>
  <c r="H16"/>
  <c r="I19"/>
  <c r="J20"/>
  <c r="I25"/>
  <c r="J25" s="1"/>
  <c r="K25" s="1"/>
  <c r="H31"/>
  <c r="I34"/>
  <c r="I36"/>
  <c r="J44"/>
  <c r="J54"/>
  <c r="I55"/>
  <c r="J55" s="1"/>
  <c r="K55" s="1"/>
  <c r="K58" i="6"/>
  <c r="J24"/>
  <c r="J39"/>
  <c r="J36" s="1"/>
  <c r="I36"/>
  <c r="G5"/>
  <c r="G16"/>
  <c r="H19"/>
  <c r="H25"/>
  <c r="I25" s="1"/>
  <c r="J25" s="1"/>
  <c r="G31"/>
  <c r="H34"/>
  <c r="H36"/>
  <c r="I44"/>
  <c r="I54"/>
  <c r="H55"/>
  <c r="I55" s="1"/>
  <c r="J55" s="1"/>
  <c r="I60" i="5"/>
  <c r="I59"/>
  <c r="H59"/>
  <c r="I58"/>
  <c r="H58"/>
  <c r="G58"/>
  <c r="J57"/>
  <c r="I57"/>
  <c r="H57"/>
  <c r="G57"/>
  <c r="K39"/>
  <c r="F60"/>
  <c r="E60"/>
  <c r="F59"/>
  <c r="E59"/>
  <c r="F58"/>
  <c r="E58"/>
  <c r="F57"/>
  <c r="E57"/>
  <c r="F51"/>
  <c r="E51"/>
  <c r="F46"/>
  <c r="E46"/>
  <c r="F41"/>
  <c r="E41"/>
  <c r="F36"/>
  <c r="E36"/>
  <c r="F31"/>
  <c r="E31"/>
  <c r="F26"/>
  <c r="E26"/>
  <c r="F21"/>
  <c r="E21"/>
  <c r="F16"/>
  <c r="F56" s="1"/>
  <c r="E16"/>
  <c r="J29" i="6" l="1"/>
  <c r="J26" s="1"/>
  <c r="I21" i="7"/>
  <c r="L36"/>
  <c r="H57" i="8"/>
  <c r="I51" i="7"/>
  <c r="K57" i="5"/>
  <c r="H51" i="6"/>
  <c r="K36"/>
  <c r="H21"/>
  <c r="J26" i="7"/>
  <c r="I60" i="8"/>
  <c r="J15"/>
  <c r="J22"/>
  <c r="K25"/>
  <c r="K22" s="1"/>
  <c r="J20"/>
  <c r="I17"/>
  <c r="J47"/>
  <c r="K50"/>
  <c r="K47" s="1"/>
  <c r="J27"/>
  <c r="K30"/>
  <c r="K27" s="1"/>
  <c r="J32"/>
  <c r="K32" s="1"/>
  <c r="K35"/>
  <c r="I61"/>
  <c r="J16"/>
  <c r="I12"/>
  <c r="K40"/>
  <c r="K37" s="1"/>
  <c r="K44" i="7"/>
  <c r="K41" s="1"/>
  <c r="J41"/>
  <c r="J34"/>
  <c r="I31"/>
  <c r="J19"/>
  <c r="I16"/>
  <c r="I56" s="1"/>
  <c r="I59"/>
  <c r="I5"/>
  <c r="I63"/>
  <c r="J21"/>
  <c r="L39"/>
  <c r="L25"/>
  <c r="I60"/>
  <c r="K54"/>
  <c r="K51" s="1"/>
  <c r="J51"/>
  <c r="K20"/>
  <c r="K60" s="1"/>
  <c r="J60"/>
  <c r="H56"/>
  <c r="L55"/>
  <c r="L44"/>
  <c r="L41" s="1"/>
  <c r="K21"/>
  <c r="L54"/>
  <c r="L51" s="1"/>
  <c r="L29"/>
  <c r="L26" s="1"/>
  <c r="L24"/>
  <c r="L21" s="1"/>
  <c r="J44" i="6"/>
  <c r="J41" s="1"/>
  <c r="I41"/>
  <c r="I34"/>
  <c r="H31"/>
  <c r="I19"/>
  <c r="H16"/>
  <c r="H56" s="1"/>
  <c r="H59"/>
  <c r="H5"/>
  <c r="H63"/>
  <c r="I21"/>
  <c r="K39"/>
  <c r="K25"/>
  <c r="H60"/>
  <c r="J54"/>
  <c r="J51" s="1"/>
  <c r="I51"/>
  <c r="J20"/>
  <c r="J60" s="1"/>
  <c r="I60"/>
  <c r="G56"/>
  <c r="K55"/>
  <c r="K44"/>
  <c r="K41" s="1"/>
  <c r="J21"/>
  <c r="K54"/>
  <c r="K51" s="1"/>
  <c r="K29"/>
  <c r="K26" s="1"/>
  <c r="K24"/>
  <c r="K21" s="1"/>
  <c r="E56" i="5"/>
  <c r="J60"/>
  <c r="K54"/>
  <c r="J53"/>
  <c r="K52"/>
  <c r="J51"/>
  <c r="I51"/>
  <c r="H51"/>
  <c r="G51"/>
  <c r="K50"/>
  <c r="K49"/>
  <c r="K48"/>
  <c r="K47"/>
  <c r="J46"/>
  <c r="I46"/>
  <c r="H46"/>
  <c r="G46"/>
  <c r="K45"/>
  <c r="K44"/>
  <c r="K43"/>
  <c r="K42"/>
  <c r="J41"/>
  <c r="I41"/>
  <c r="H41"/>
  <c r="G41"/>
  <c r="K40"/>
  <c r="J36"/>
  <c r="I36"/>
  <c r="H36"/>
  <c r="G36"/>
  <c r="K35"/>
  <c r="K33"/>
  <c r="K32"/>
  <c r="J31"/>
  <c r="I31"/>
  <c r="H31"/>
  <c r="G31"/>
  <c r="K30"/>
  <c r="J28"/>
  <c r="J26" s="1"/>
  <c r="I26"/>
  <c r="H26"/>
  <c r="G26"/>
  <c r="H60"/>
  <c r="G60"/>
  <c r="J21"/>
  <c r="K23"/>
  <c r="K22"/>
  <c r="I21"/>
  <c r="K20"/>
  <c r="G16"/>
  <c r="I16"/>
  <c r="H16"/>
  <c r="F5"/>
  <c r="F5" i="4"/>
  <c r="G5" s="1"/>
  <c r="H5" s="1"/>
  <c r="I5" s="1"/>
  <c r="J58" i="5" l="1"/>
  <c r="K58" s="1"/>
  <c r="I57" i="8"/>
  <c r="G5" i="5"/>
  <c r="J60" i="8"/>
  <c r="K60" s="1"/>
  <c r="K15"/>
  <c r="J61"/>
  <c r="K61" s="1"/>
  <c r="J12"/>
  <c r="K16"/>
  <c r="J17"/>
  <c r="K20"/>
  <c r="K17" s="1"/>
  <c r="J5" i="7"/>
  <c r="L60"/>
  <c r="L20"/>
  <c r="J59"/>
  <c r="J63" s="1"/>
  <c r="K19"/>
  <c r="J16"/>
  <c r="L19"/>
  <c r="L16" s="1"/>
  <c r="K34"/>
  <c r="J31"/>
  <c r="I5" i="6"/>
  <c r="K60"/>
  <c r="K20"/>
  <c r="I59"/>
  <c r="I63" s="1"/>
  <c r="J19"/>
  <c r="I16"/>
  <c r="K19"/>
  <c r="K16" s="1"/>
  <c r="J34"/>
  <c r="I31"/>
  <c r="K36" i="5"/>
  <c r="K60"/>
  <c r="K29"/>
  <c r="G59"/>
  <c r="G63" s="1"/>
  <c r="I56"/>
  <c r="H21"/>
  <c r="H56" s="1"/>
  <c r="J59"/>
  <c r="J16"/>
  <c r="J56" s="1"/>
  <c r="K17"/>
  <c r="G21"/>
  <c r="G56" s="1"/>
  <c r="K24"/>
  <c r="K28"/>
  <c r="K46"/>
  <c r="K27"/>
  <c r="K41"/>
  <c r="K25"/>
  <c r="K34"/>
  <c r="K31" s="1"/>
  <c r="K53"/>
  <c r="K18"/>
  <c r="K55"/>
  <c r="J56" i="7" l="1"/>
  <c r="J57" i="8"/>
  <c r="K57" s="1"/>
  <c r="K12"/>
  <c r="H5" i="5"/>
  <c r="H63"/>
  <c r="K31" i="7"/>
  <c r="L34"/>
  <c r="L31" s="1"/>
  <c r="K16"/>
  <c r="K56" s="1"/>
  <c r="L56" s="1"/>
  <c r="K59"/>
  <c r="L59" s="1"/>
  <c r="K7"/>
  <c r="L8" s="1"/>
  <c r="J31" i="6"/>
  <c r="K34"/>
  <c r="K31" s="1"/>
  <c r="I56"/>
  <c r="J59"/>
  <c r="K59" s="1"/>
  <c r="J16"/>
  <c r="J56" s="1"/>
  <c r="J7"/>
  <c r="K8" s="1"/>
  <c r="K59" i="5"/>
  <c r="K21"/>
  <c r="K56"/>
  <c r="K26"/>
  <c r="K51"/>
  <c r="K19"/>
  <c r="K16" s="1"/>
  <c r="J63" i="6" l="1"/>
  <c r="I5" i="5"/>
  <c r="J63" s="1"/>
  <c r="I63"/>
  <c r="J7"/>
  <c r="K8" s="1"/>
  <c r="K63" i="7"/>
  <c r="K56" i="6"/>
</calcChain>
</file>

<file path=xl/sharedStrings.xml><?xml version="1.0" encoding="utf-8"?>
<sst xmlns="http://schemas.openxmlformats.org/spreadsheetml/2006/main" count="656" uniqueCount="162">
  <si>
    <t>2021 год</t>
  </si>
  <si>
    <t>2020 год</t>
  </si>
  <si>
    <t>2019 год</t>
  </si>
  <si>
    <t>2022 год</t>
  </si>
  <si>
    <t>2023 год</t>
  </si>
  <si>
    <t>2024 год</t>
  </si>
  <si>
    <t>2025 год</t>
  </si>
  <si>
    <t>№ п/п</t>
  </si>
  <si>
    <t>1.</t>
  </si>
  <si>
    <t>Наименование показателя</t>
  </si>
  <si>
    <t>Темп роста к предыдущему году</t>
  </si>
  <si>
    <t>Муниципальная программа "Развитие физической культуры и спорта"</t>
  </si>
  <si>
    <t xml:space="preserve">ПРОГНОЗ
расходов на реализацию муниципальной программы
</t>
  </si>
  <si>
    <t xml:space="preserve">                                                                                                                                                                                                                                                                                                                       (тыс. руб.)</t>
  </si>
  <si>
    <t xml:space="preserve">Финансовое обеспечение </t>
  </si>
  <si>
    <t>мероприятий муниципальной программы</t>
  </si>
  <si>
    <t>Наименование мероприятия муниципальной программы</t>
  </si>
  <si>
    <t>Исполнитель муниципальной программы*</t>
  </si>
  <si>
    <t>Источник финанси-рования**</t>
  </si>
  <si>
    <t>Финансовые затраты, тыс. руб.</t>
  </si>
  <si>
    <t>Всего</t>
  </si>
  <si>
    <t>1.1.</t>
  </si>
  <si>
    <t>Проведение физкультурно-оздоровительных занятий</t>
  </si>
  <si>
    <t>УФКМС</t>
  </si>
  <si>
    <t>ФБ</t>
  </si>
  <si>
    <t>РБ</t>
  </si>
  <si>
    <t>МБ</t>
  </si>
  <si>
    <t>ВБ</t>
  </si>
  <si>
    <t>1.2.</t>
  </si>
  <si>
    <t>Обеспечение доступа к спортивным объектам (предоставление спортивных сооружений муниципальными учреждениями)</t>
  </si>
  <si>
    <t>1.3.</t>
  </si>
  <si>
    <t>Содержание и эксплуатация спортивных сооружений</t>
  </si>
  <si>
    <t>Организация и проведение официальных физкультурно- оздоровительных и спортивных мероприятий муниципального образования «Город Вологда» муниципальными  учреждениями</t>
  </si>
  <si>
    <t>Обеспечение участия спортивных сборных команд в  физкультурно-спортивных мероприятиях различного уровня и осуществление их обеспечения муниципальными учреждениями</t>
  </si>
  <si>
    <t>Содействие субъектам физической культуры и спорта  через предоставление субсидий из бюджета города Вологды на социально значимые цели</t>
  </si>
  <si>
    <t xml:space="preserve">Стипендиальная поддержка  лучших спортсменов муниципального образования «Город Вологда» </t>
  </si>
  <si>
    <t>Спортивная подготовка по олимпийским видам спорта</t>
  </si>
  <si>
    <t>Итого</t>
  </si>
  <si>
    <t>1.4</t>
  </si>
  <si>
    <t>1.5</t>
  </si>
  <si>
    <t>1.6</t>
  </si>
  <si>
    <t>1.7</t>
  </si>
  <si>
    <t>1.8</t>
  </si>
  <si>
    <t>темп роста к предыдущему году (в %)</t>
  </si>
  <si>
    <t>Темп роста к предыдущему году (в %)</t>
  </si>
  <si>
    <t>2020 год (контрольные показатели)</t>
  </si>
  <si>
    <t>2020 год (потребность)</t>
  </si>
  <si>
    <t>Участие в обеспечении подготовки спортивного резерва для спортивных сборных команд субъекта Российской Федерации</t>
  </si>
  <si>
    <t>Приложение № 3</t>
  </si>
  <si>
    <t>к муниципальной программе "Развитие</t>
  </si>
  <si>
    <t>физической культуры и спорта"</t>
  </si>
  <si>
    <t>*  УФКМС - Управление физической культуры и массового спорта Администрации города Вологды;</t>
  </si>
  <si>
    <t>** ФБ – безвозмездные поступления из федерального бюджета;</t>
  </si>
  <si>
    <t xml:space="preserve">    РБ – безвозмездные поступления из областного бюджета (кроме дотаций);</t>
  </si>
  <si>
    <t xml:space="preserve">    МБ – налоговые и неналоговые доходы бюджета города Вологды и дотации из областного бюджета;</t>
  </si>
  <si>
    <t xml:space="preserve">    ВБ – внебюджетные источники финансирования.</t>
  </si>
  <si>
    <t>4</t>
  </si>
  <si>
    <t>5</t>
  </si>
  <si>
    <t>6</t>
  </si>
  <si>
    <t>7</t>
  </si>
  <si>
    <t>8</t>
  </si>
  <si>
    <t>9</t>
  </si>
  <si>
    <t>Участие спортивных сборных команд в  физкультурно-спортивных мероприятиях различного уровня, осуществление их обеспечения, организация и проведение тренировочных сборов  муниципальными учреждениями</t>
  </si>
  <si>
    <t xml:space="preserve">Реализация муниципальными учреждениями программ спортивной подготовки в соответствии с федеральными стандартами спортивной подготовки </t>
  </si>
  <si>
    <t>Реконструкция подводящего газопровода</t>
  </si>
  <si>
    <t xml:space="preserve">2020 год </t>
  </si>
  <si>
    <t xml:space="preserve">Отчет  о выполнении муниципальной программы  «Развитие физической культуры и спорта»       </t>
  </si>
  <si>
    <t>Целевые показатели</t>
  </si>
  <si>
    <t>Единица измерения</t>
  </si>
  <si>
    <t>План</t>
  </si>
  <si>
    <t>Факт</t>
  </si>
  <si>
    <t>Фактические расходы</t>
  </si>
  <si>
    <t>Кассовые расходы</t>
  </si>
  <si>
    <t>Обеспечение условий для развития физической культуры и массового спорта для всех категорий жителей, в том числе лиц с ограниченными возможностями здоровья и инвалидов</t>
  </si>
  <si>
    <t>2.</t>
  </si>
  <si>
    <t>Развитие системы официальных физкультурно-оздоровительных и спортивных мероприятий для всех категорий жителей</t>
  </si>
  <si>
    <t>2.1.</t>
  </si>
  <si>
    <t>3.</t>
  </si>
  <si>
    <t>3.1.</t>
  </si>
  <si>
    <t>4.</t>
  </si>
  <si>
    <t xml:space="preserve">Содействие субъектам физической культуры и спорта, осуществляющим свою деятельность на территории города </t>
  </si>
  <si>
    <t>4.1.</t>
  </si>
  <si>
    <t>4.2.</t>
  </si>
  <si>
    <t>5.</t>
  </si>
  <si>
    <t>5.1.</t>
  </si>
  <si>
    <t>5.2.</t>
  </si>
  <si>
    <t>Процент</t>
  </si>
  <si>
    <t xml:space="preserve"> Мероприятие</t>
  </si>
  <si>
    <t>Мероприятие</t>
  </si>
  <si>
    <t>Объект</t>
  </si>
  <si>
    <t>Исполнитель муниципальной программы</t>
  </si>
  <si>
    <t>Источник финанси-рования</t>
  </si>
  <si>
    <t xml:space="preserve"> УФКМС - Управление физической культуры и массового спорта Администрации города Вологды;</t>
  </si>
  <si>
    <t>ФБ – безвозмездные поступления из федерального бюджета;</t>
  </si>
  <si>
    <t xml:space="preserve"> РБ – безвозмездные поступления из областного бюджета (кроме дотаций);</t>
  </si>
  <si>
    <t xml:space="preserve"> МБ – налоговые и неналоговые доходы бюджета города Вологды и дотации из областного бюджета;</t>
  </si>
  <si>
    <t xml:space="preserve"> ВБ – внебюджетные источники финансирования.</t>
  </si>
  <si>
    <t>* показатель заполняется по статистической форме по состоянию на 31 декабря (один раз в год)</t>
  </si>
  <si>
    <t>Реализация регионального проекта "Спорт-норма жизни"</t>
  </si>
  <si>
    <t>ИТОГО</t>
  </si>
  <si>
    <t>процент</t>
  </si>
  <si>
    <t>Примечание</t>
  </si>
  <si>
    <t>ДГ</t>
  </si>
  <si>
    <t>ИТОГО по муниципальной программе</t>
  </si>
  <si>
    <t>Обустройство площадок с набором тренажеров для занятий физической культурой и спортом на открытом воздухе</t>
  </si>
  <si>
    <t>объект</t>
  </si>
  <si>
    <t>человек</t>
  </si>
  <si>
    <t xml:space="preserve">Численность систематически занимающихся в организованных группах( по проекту «Народный тренер») </t>
  </si>
  <si>
    <t>УО</t>
  </si>
  <si>
    <t>Формирование спортивных сборных команд городского округа города Вологды и осуществление их обеспечения</t>
  </si>
  <si>
    <t>Выступление спортивных сборных команд городского округа города Вологды  на межмуниципальных, региональных, межрегиональных, всероссийских и международных спортивных соревнованиях</t>
  </si>
  <si>
    <t xml:space="preserve">Стипендиальная поддержка  лучших спортсменов городского округа города Вологды </t>
  </si>
  <si>
    <t>Выступление спортивных сборных команд городского округа города Вологды на межмуниципальных, региональных, межрегиональных, всероссийских и международных спортивных соревнованиях</t>
  </si>
  <si>
    <t>6.</t>
  </si>
  <si>
    <t xml:space="preserve">Доля объектов организаций физической культуры и спорта, обеспеченных комплексной антитеррористической защитой (кроме физической охраны), в общем количестве объектов организаций физической культуры и спорта, которые должны быть обеспечены антитеррористической защитой
</t>
  </si>
  <si>
    <t>7.</t>
  </si>
  <si>
    <t xml:space="preserve">Обеспечение условий для реализации муниципальной программы
</t>
  </si>
  <si>
    <t xml:space="preserve">Степень выполнения графика реализации муниципальной программы
</t>
  </si>
  <si>
    <t>Проведение мероприятий по антитеррористической защищенности объектов физической культуры и спорта</t>
  </si>
  <si>
    <t>6.1.</t>
  </si>
  <si>
    <t>Обеспечение выполнения функций Управления физической культуры и массового спорта Администрации города Вологды</t>
  </si>
  <si>
    <t xml:space="preserve">Создание эффективной системы обеспечения антитеррористической безопасности в муниципальных учреждениях физической культуры и спорта
</t>
  </si>
  <si>
    <t>Количество официальных физкультурно-оздоровительных и спортивных мероприятий, ежегодно проводимых городским округом городом Вологдой</t>
  </si>
  <si>
    <t>Организация и проведение официальных физкультурно- оздоровительных и спортивных мероприятий городского округа города Вологды муниципальными учреждениями</t>
  </si>
  <si>
    <t xml:space="preserve">                                                                                                        (тыс. руб.)</t>
  </si>
  <si>
    <t>Утверждено</t>
  </si>
  <si>
    <t>Исполнено</t>
  </si>
  <si>
    <t>% исполнения (гр.4/гр.3)</t>
  </si>
  <si>
    <t>Направление расходов</t>
  </si>
  <si>
    <t>Организация и проведение официальных физкультурно- оздоровительных и спортивных мероприятий городского округа город Вологды муниципальными  учреждениями</t>
  </si>
  <si>
    <t>ИТОГО:</t>
  </si>
  <si>
    <t>НЕПРОГРАММНЫЕ МЕРОПРИЯТИЯ</t>
  </si>
  <si>
    <r>
      <t xml:space="preserve">        В рамках реализации не программных направлений расходов в Бюджете города Вологды на 2021 год предусмотрены бюджетные ассигнования в размере</t>
    </r>
    <r>
      <rPr>
        <sz val="11"/>
        <rFont val="Times New Roman"/>
        <family val="1"/>
        <charset val="204"/>
      </rPr>
      <t xml:space="preserve"> 9977,5</t>
    </r>
    <r>
      <rPr>
        <sz val="11"/>
        <color indexed="10"/>
        <rFont val="Times New Roman"/>
        <family val="1"/>
        <charset val="204"/>
      </rPr>
      <t xml:space="preserve"> </t>
    </r>
    <r>
      <rPr>
        <sz val="11"/>
        <color indexed="8"/>
        <rFont val="Times New Roman"/>
        <family val="1"/>
        <charset val="204"/>
      </rPr>
      <t>тыс. рублей. Исполнение по расходам за 2021 год составило 9906,5</t>
    </r>
    <r>
      <rPr>
        <sz val="11"/>
        <rFont val="Times New Roman"/>
        <family val="1"/>
        <charset val="204"/>
      </rPr>
      <t xml:space="preserve">  т</t>
    </r>
    <r>
      <rPr>
        <sz val="11"/>
        <color indexed="8"/>
        <rFont val="Times New Roman"/>
        <family val="1"/>
        <charset val="204"/>
      </rPr>
      <t>ыс. рублей или 99,3</t>
    </r>
    <r>
      <rPr>
        <sz val="11"/>
        <color indexed="10"/>
        <rFont val="Times New Roman"/>
        <family val="1"/>
        <charset val="204"/>
      </rPr>
      <t xml:space="preserve"> </t>
    </r>
    <r>
      <rPr>
        <sz val="11"/>
        <color indexed="8"/>
        <rFont val="Times New Roman"/>
        <family val="1"/>
        <charset val="204"/>
      </rPr>
      <t xml:space="preserve">%. Средства направлены на обеспечение деятельности Управления физической культуры и массового спорта Администрации города Вологды.
 </t>
    </r>
  </si>
  <si>
    <t>10</t>
  </si>
  <si>
    <t>11</t>
  </si>
  <si>
    <t>Средства направлены на обеспечение деятельности Управления физической культуры и массового спорта Администрации города Вологды</t>
  </si>
  <si>
    <t>Средства направлены на выплату ежемесячных стипендий 15 лучшим спортсменам города Вологды</t>
  </si>
  <si>
    <t>Средства направлены на проведение официальных физкультурно-оздоровительных и спортивных мероприятий</t>
  </si>
  <si>
    <t>Средства направлены на формирование спортивных сборных команд и обеспечение их участия в мероприятиях различного уровня</t>
  </si>
  <si>
    <r>
      <t>*Доля населения, систематически занимающегося физической культурой и спортом, в общей численности населения в возрасте от 3 до 79 лет</t>
    </r>
    <r>
      <rPr>
        <sz val="11"/>
        <color rgb="FF000000"/>
        <rFont val="Times New Roman"/>
        <family val="1"/>
        <charset val="204"/>
      </rPr>
      <t xml:space="preserve"> </t>
    </r>
  </si>
  <si>
    <t>*Доля детей и молодежи (возраст 3-29 лет), систематически занимающихся физической культурой и спортом, в общей численности детей и молодежи</t>
  </si>
  <si>
    <t>*Доля граждан среднего возраста (женщины: 30-54 года, мужчины 30-59 лет), систематически занимающихся физической культурой и спортом, в общей численности граждан среднего возраста</t>
  </si>
  <si>
    <t>*Доля граждан старшего возраста (женщины: 55-79 года, мужчины 60-79 лет), систематически занимающихся физической культурой и спортом, в общей численности граждан среднего возраста</t>
  </si>
  <si>
    <t>*Доля лиц с ограниченными возможностями здоровья и инвалидов,систематически занимающихся физической культурой и спортом,в общей численности данной категории населения</t>
  </si>
  <si>
    <t>*Количество спортивных сооружений на 100 тыс. человек населения</t>
  </si>
  <si>
    <t xml:space="preserve">*Доля населения, систематически занимающегося физической культурой и спортом, в общей численности населения в возрасте от 3 до 79 лет </t>
  </si>
  <si>
    <t>за  1 квартал 2023 года</t>
  </si>
  <si>
    <t>-</t>
  </si>
  <si>
    <t>Не менее 800, из них: молодежь (3 - 29 лет) - не менее 80; средний возраст (30 - 54 лет - женщины, 30 - 59 лет - мужчины) - не менее 480; старший возраст (55 - 79 лет - женщины, 60 - 79 лет - мужчины) - не менее 240</t>
  </si>
  <si>
    <t>*Доля детей в возрасте от 5 до 18 лет, обучающихся по дополнительным общеобразовательным программам в области физической культуры и спорта, дополнительным образовательным программам спортивной подготовки</t>
  </si>
  <si>
    <t xml:space="preserve">Реализация муниципальными учреждениями дополнительных образовательных программ спортивной подготовки в соответствии с федеральными стандартами спортивной подготовки </t>
  </si>
  <si>
    <t>Обеспечение антитеррористической защищенности объектов физической культуры и спорта</t>
  </si>
  <si>
    <r>
      <rPr>
        <sz val="11"/>
        <color indexed="8"/>
        <rFont val="Times New Roman"/>
        <family val="1"/>
        <charset val="204"/>
      </rPr>
      <t xml:space="preserve">635 человек
из них: молодежь (3-29 лет) - 259  человек;
средний возраст  (30-54 женщины  (59 мужчины)  лет) – 231  человек;
старший  возраст  (55 женщины  (60 мужчины)  - 79 лет) - 145  человек
</t>
    </r>
    <r>
      <rPr>
        <sz val="8"/>
        <color indexed="8"/>
        <rFont val="Times New Roman"/>
        <family val="1"/>
        <charset val="204"/>
      </rPr>
      <t xml:space="preserve">
</t>
    </r>
  </si>
  <si>
    <t>мероприятия запланированы на 3,4 кварталы</t>
  </si>
  <si>
    <t>ПОЯСНИТЕЛЬНАЯ ЗАПИСКА
к отчету об исполнении бюджета города Вологды
за 1 квартал 2023 года по муниципальной программе «Развитие физической культуры и спорта»</t>
  </si>
  <si>
    <t>Средства направлены на проведение занятий физкультурно-спортивной направленности в МБУ «Физкультурно-спортивный центр города Вологды»,в т.ч  по проекту "Народный тренер". За 1 квартал 2023 года проведено 2709 физкультурно-оздоровительных занятий</t>
  </si>
  <si>
    <t>Средства направлены на обеспечение доступа к спортивным объектам МАУ «Стадион «Динамо», МАУ «Универсальный спортивно-концертный комплекс «Вологда» и МАУДО СШОР по футболу "Динамо-Вологда"</t>
  </si>
  <si>
    <t>Средства направлены МБУ «Физкультурно-спортивный центр города Вологды» на содержание и обслуживание 26 спортивных площадок, хоккейных кортов (за 1 квартал 2023 года посетило  12450 человек)</t>
  </si>
  <si>
    <t>Средства направлены на выплату субсидии:
- автономной некоммерческой организации Баскетбольный клуб «Вологда-Чеваката» на подготовку и участие баскетбольной команды «Вологда-Чеваката» в Чемпионате России по баскетболу среди женских команд Суперлиги – в сезоне 2022-2023 в размере 14000,0 тыс. рублей;
- автономной некоммерческой организации «Футбольный клуб «Динамо-Вологда» на подготовку и участие команды «Динамо-Вологда» в Первенстве России по футболу среди команд Второй Лиги в сезоне 2022-2023 г.г. в размере 15000,0 тыс. рублей</t>
  </si>
  <si>
    <t>Средства направлены на осуществление спортивной подготовки по олимпийским видам спорта в МБУДО СШ по спортивной гимнастике, МБУДО СШОР по баскетболу, МАУДО СШОР по футболу "Динамо-Вологда", МАУДО СШОР по конькобежному спорту Николая Гуляева, МБУ ДО "СШ по зимним видам спорта", МБУ ДО "СШ "Спартак", МБУ ДО "СШ "Юность", МАУ ДО "СШ  боевых искусств". Количество занимающихся на этапах спортивной подготовки в спортивных школах за 1 квартал 2022 года составило 2 487 человек.</t>
  </si>
  <si>
    <t>Мероприятия запланированы на 3, 4 кварталы</t>
  </si>
  <si>
    <t>Средства направлены на содержание:  МБУДО СШ по спортивной гимнастике, МБУДО СШОР по баскетболу, МАУДО СШОР по конькобежному спорту Николая Гуляева, МБУ ДО "СШ по зимним видам спорта", МБУ ДО "СШ "Спартак", МБУ ДО "СШ "Юность", МАУ ДО "СШ  боевых искусств", МАУДО "Ледовы дворец"</t>
  </si>
</sst>
</file>

<file path=xl/styles.xml><?xml version="1.0" encoding="utf-8"?>
<styleSheet xmlns="http://schemas.openxmlformats.org/spreadsheetml/2006/main">
  <numFmts count="3">
    <numFmt numFmtId="164" formatCode="#,##0.0"/>
    <numFmt numFmtId="165" formatCode="0.0%"/>
    <numFmt numFmtId="166" formatCode="0.0"/>
  </numFmts>
  <fonts count="21">
    <font>
      <sz val="11"/>
      <color theme="1"/>
      <name val="Calibri"/>
      <family val="2"/>
      <scheme val="minor"/>
    </font>
    <font>
      <sz val="12"/>
      <color theme="1"/>
      <name val="Times New Roman"/>
      <family val="1"/>
      <charset val="204"/>
    </font>
    <font>
      <b/>
      <sz val="12"/>
      <color theme="1"/>
      <name val="Times New Roman"/>
      <family val="1"/>
      <charset val="204"/>
    </font>
    <font>
      <sz val="11"/>
      <color theme="1"/>
      <name val="Times New Roman"/>
      <family val="1"/>
      <charset val="204"/>
    </font>
    <font>
      <sz val="10"/>
      <color theme="1"/>
      <name val="Arial"/>
      <family val="2"/>
      <charset val="204"/>
    </font>
    <font>
      <b/>
      <i/>
      <sz val="12"/>
      <color theme="1"/>
      <name val="Times New Roman"/>
      <family val="1"/>
      <charset val="204"/>
    </font>
    <font>
      <i/>
      <sz val="12"/>
      <color theme="1"/>
      <name val="Times New Roman"/>
      <family val="1"/>
      <charset val="204"/>
    </font>
    <font>
      <i/>
      <sz val="11"/>
      <color theme="1"/>
      <name val="Calibri"/>
      <family val="2"/>
      <scheme val="minor"/>
    </font>
    <font>
      <sz val="11"/>
      <color indexed="8"/>
      <name val="Times New Roman"/>
      <family val="1"/>
      <charset val="204"/>
    </font>
    <font>
      <sz val="11"/>
      <name val="Arial Cyr"/>
      <charset val="204"/>
    </font>
    <font>
      <sz val="11"/>
      <name val="Times New Roman"/>
      <family val="1"/>
      <charset val="204"/>
    </font>
    <font>
      <sz val="8"/>
      <color indexed="8"/>
      <name val="Times New Roman"/>
      <family val="1"/>
      <charset val="204"/>
    </font>
    <font>
      <b/>
      <sz val="11"/>
      <color theme="1"/>
      <name val="Times New Roman"/>
      <family val="1"/>
      <charset val="204"/>
    </font>
    <font>
      <sz val="13"/>
      <name val="Times New Roman"/>
      <family val="1"/>
      <charset val="204"/>
    </font>
    <font>
      <sz val="13"/>
      <name val="Arial Cyr"/>
      <charset val="204"/>
    </font>
    <font>
      <sz val="11"/>
      <color rgb="FF000000"/>
      <name val="Times New Roman"/>
      <family val="1"/>
      <charset val="204"/>
    </font>
    <font>
      <sz val="10.5"/>
      <color theme="1"/>
      <name val="Consolas"/>
      <family val="3"/>
      <charset val="204"/>
    </font>
    <font>
      <sz val="8"/>
      <color theme="1"/>
      <name val="Times New Roman"/>
      <family val="1"/>
      <charset val="204"/>
    </font>
    <font>
      <b/>
      <sz val="14"/>
      <color theme="1"/>
      <name val="Times New Roman"/>
      <family val="1"/>
      <charset val="204"/>
    </font>
    <font>
      <sz val="11"/>
      <color indexed="10"/>
      <name val="Times New Roman"/>
      <family val="1"/>
      <charset val="204"/>
    </font>
    <font>
      <sz val="1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243">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vertical="center" wrapText="1"/>
    </xf>
    <xf numFmtId="164" fontId="2" fillId="0" borderId="1" xfId="0" applyNumberFormat="1" applyFont="1" applyBorder="1" applyAlignment="1">
      <alignment wrapText="1"/>
    </xf>
    <xf numFmtId="164" fontId="3" fillId="0" borderId="0" xfId="0" applyNumberFormat="1" applyFont="1"/>
    <xf numFmtId="0" fontId="4" fillId="0" borderId="0" xfId="0" applyFont="1"/>
    <xf numFmtId="0" fontId="1" fillId="0" borderId="1" xfId="0" applyFont="1" applyBorder="1" applyAlignment="1">
      <alignment horizontal="center"/>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xf>
    <xf numFmtId="16" fontId="2" fillId="0" borderId="1" xfId="0" applyNumberFormat="1" applyFont="1" applyBorder="1" applyAlignment="1">
      <alignment horizontal="left" vertical="center"/>
    </xf>
    <xf numFmtId="0" fontId="5" fillId="0" borderId="1" xfId="0" applyFont="1" applyBorder="1" applyAlignment="1">
      <alignment horizontal="left" vertical="center"/>
    </xf>
    <xf numFmtId="0" fontId="7" fillId="0" borderId="0" xfId="0" applyFont="1"/>
    <xf numFmtId="164" fontId="4" fillId="0" borderId="0" xfId="0" applyNumberFormat="1" applyFont="1"/>
    <xf numFmtId="0" fontId="6" fillId="2" borderId="1" xfId="0" applyFont="1" applyFill="1" applyBorder="1" applyAlignment="1">
      <alignment vertical="center" wrapText="1"/>
    </xf>
    <xf numFmtId="164" fontId="6" fillId="2" borderId="1" xfId="0" applyNumberFormat="1" applyFont="1" applyFill="1" applyBorder="1" applyAlignment="1">
      <alignment wrapText="1"/>
    </xf>
    <xf numFmtId="165" fontId="6" fillId="2" borderId="1" xfId="0" applyNumberFormat="1" applyFont="1" applyFill="1" applyBorder="1" applyAlignment="1">
      <alignment wrapText="1"/>
    </xf>
    <xf numFmtId="0" fontId="8" fillId="0" borderId="0" xfId="0" applyFont="1"/>
    <xf numFmtId="0" fontId="9" fillId="0" borderId="0" xfId="0" applyFont="1"/>
    <xf numFmtId="0" fontId="8" fillId="0" borderId="1" xfId="0" applyFont="1" applyBorder="1" applyAlignment="1">
      <alignment horizontal="center" vertical="top" wrapText="1"/>
    </xf>
    <xf numFmtId="0" fontId="8" fillId="0" borderId="1" xfId="0" applyFont="1" applyFill="1" applyBorder="1" applyAlignment="1">
      <alignment horizontal="center" vertical="top" wrapText="1"/>
    </xf>
    <xf numFmtId="164" fontId="8" fillId="0" borderId="1" xfId="0" applyNumberFormat="1" applyFont="1" applyFill="1" applyBorder="1" applyAlignment="1">
      <alignment horizontal="center" vertical="top" wrapText="1"/>
    </xf>
    <xf numFmtId="0" fontId="10" fillId="0" borderId="0" xfId="0" applyFont="1"/>
    <xf numFmtId="164" fontId="0" fillId="0" borderId="0" xfId="0" applyNumberFormat="1"/>
    <xf numFmtId="0" fontId="8" fillId="0" borderId="1" xfId="0" applyFont="1" applyBorder="1" applyAlignment="1">
      <alignment horizontal="center" vertical="top" wrapText="1"/>
    </xf>
    <xf numFmtId="0" fontId="8" fillId="0" borderId="1" xfId="0" applyFont="1" applyBorder="1" applyAlignment="1">
      <alignment horizontal="center" vertical="top" wrapText="1"/>
    </xf>
    <xf numFmtId="0" fontId="11" fillId="0" borderId="1" xfId="0" applyFont="1" applyBorder="1" applyAlignment="1">
      <alignment horizontal="center" vertical="top" wrapText="1"/>
    </xf>
    <xf numFmtId="0" fontId="8" fillId="0" borderId="1" xfId="0" applyFont="1" applyBorder="1" applyAlignment="1">
      <alignment horizontal="center" vertical="top" wrapText="1"/>
    </xf>
    <xf numFmtId="0" fontId="10" fillId="3" borderId="0" xfId="0" applyFont="1" applyFill="1"/>
    <xf numFmtId="0" fontId="8" fillId="0" borderId="1" xfId="0" applyFont="1" applyBorder="1" applyAlignment="1">
      <alignment horizontal="center" vertical="top" wrapText="1"/>
    </xf>
    <xf numFmtId="0" fontId="10" fillId="0" borderId="0" xfId="0" applyFont="1" applyFill="1"/>
    <xf numFmtId="0" fontId="12" fillId="0" borderId="0" xfId="0" applyFont="1" applyAlignment="1">
      <alignment horizontal="left" vertical="center" wrapText="1"/>
    </xf>
    <xf numFmtId="0" fontId="3" fillId="0" borderId="0" xfId="0" applyFont="1" applyAlignment="1">
      <alignment horizontal="left"/>
    </xf>
    <xf numFmtId="164" fontId="3" fillId="0" borderId="0" xfId="0" applyNumberFormat="1" applyFont="1" applyAlignment="1">
      <alignment horizontal="left"/>
    </xf>
    <xf numFmtId="0" fontId="13" fillId="0" borderId="0" xfId="0" applyFont="1"/>
    <xf numFmtId="0" fontId="14" fillId="0" borderId="0" xfId="0" applyFont="1"/>
    <xf numFmtId="164" fontId="14" fillId="0" borderId="0" xfId="0" applyNumberFormat="1" applyFont="1"/>
    <xf numFmtId="166" fontId="14" fillId="0" borderId="0" xfId="0" applyNumberFormat="1" applyFont="1"/>
    <xf numFmtId="0" fontId="8" fillId="0" borderId="1" xfId="0" applyFont="1" applyBorder="1" applyAlignment="1">
      <alignment horizontal="center" vertical="top" wrapText="1"/>
    </xf>
    <xf numFmtId="164" fontId="8" fillId="3" borderId="1" xfId="0" applyNumberFormat="1" applyFont="1" applyFill="1" applyBorder="1" applyAlignment="1">
      <alignment horizontal="center" vertical="top" wrapText="1"/>
    </xf>
    <xf numFmtId="0" fontId="3" fillId="0" borderId="0" xfId="0" applyFont="1" applyFill="1" applyAlignment="1">
      <alignment wrapText="1"/>
    </xf>
    <xf numFmtId="164" fontId="8" fillId="0" borderId="11" xfId="0" applyNumberFormat="1" applyFont="1" applyFill="1" applyBorder="1" applyAlignment="1">
      <alignment horizontal="left" vertical="top" wrapText="1"/>
    </xf>
    <xf numFmtId="0" fontId="3" fillId="0" borderId="2" xfId="0" applyFont="1" applyFill="1" applyBorder="1" applyAlignment="1">
      <alignment wrapText="1"/>
    </xf>
    <xf numFmtId="164" fontId="8" fillId="0" borderId="0" xfId="0" applyNumberFormat="1" applyFont="1" applyFill="1" applyBorder="1" applyAlignment="1">
      <alignment horizontal="left" vertical="top" wrapText="1"/>
    </xf>
    <xf numFmtId="164" fontId="3" fillId="0" borderId="1" xfId="0" applyNumberFormat="1" applyFont="1" applyFill="1" applyBorder="1" applyAlignment="1">
      <alignment horizontal="center" vertical="top" wrapText="1"/>
    </xf>
    <xf numFmtId="0" fontId="3" fillId="0" borderId="1" xfId="0" applyFont="1" applyFill="1" applyBorder="1" applyAlignment="1">
      <alignment horizontal="justify"/>
    </xf>
    <xf numFmtId="164" fontId="4" fillId="0" borderId="0" xfId="0" applyNumberFormat="1" applyFont="1" applyFill="1"/>
    <xf numFmtId="0" fontId="9" fillId="0" borderId="0" xfId="0" applyFont="1" applyFill="1"/>
    <xf numFmtId="0" fontId="11" fillId="0" borderId="1" xfId="0" applyFont="1" applyFill="1" applyBorder="1" applyAlignment="1">
      <alignment horizontal="center" vertical="top" wrapText="1"/>
    </xf>
    <xf numFmtId="164" fontId="3" fillId="0" borderId="1" xfId="0" applyNumberFormat="1" applyFont="1" applyFill="1" applyBorder="1" applyAlignment="1">
      <alignment horizontal="center"/>
    </xf>
    <xf numFmtId="164" fontId="9" fillId="0" borderId="0" xfId="0" applyNumberFormat="1" applyFont="1" applyFill="1"/>
    <xf numFmtId="0" fontId="0" fillId="0" borderId="0" xfId="0" applyFill="1"/>
    <xf numFmtId="49" fontId="8" fillId="0" borderId="8" xfId="0" applyNumberFormat="1" applyFont="1" applyFill="1" applyBorder="1" applyAlignment="1">
      <alignment horizontal="center" vertical="center" wrapText="1"/>
    </xf>
    <xf numFmtId="164" fontId="10" fillId="0" borderId="1" xfId="0" applyNumberFormat="1" applyFont="1" applyFill="1" applyBorder="1" applyAlignment="1">
      <alignment horizontal="center" vertical="top" wrapText="1"/>
    </xf>
    <xf numFmtId="0" fontId="15" fillId="0" borderId="1" xfId="0" applyFont="1" applyFill="1" applyBorder="1" applyAlignment="1">
      <alignment horizontal="center" vertical="top"/>
    </xf>
    <xf numFmtId="0" fontId="0" fillId="0" borderId="1" xfId="0" applyFill="1" applyBorder="1"/>
    <xf numFmtId="0" fontId="0" fillId="0" borderId="0" xfId="0" applyFill="1" applyBorder="1" applyAlignment="1">
      <alignment vertical="top" wrapText="1"/>
    </xf>
    <xf numFmtId="0" fontId="0" fillId="0" borderId="1" xfId="0" applyFill="1" applyBorder="1" applyAlignment="1">
      <alignment vertical="top" wrapText="1"/>
    </xf>
    <xf numFmtId="3" fontId="8" fillId="0" borderId="0" xfId="0" applyNumberFormat="1" applyFont="1" applyFill="1" applyBorder="1" applyAlignment="1">
      <alignment horizontal="center" vertical="top" wrapText="1"/>
    </xf>
    <xf numFmtId="0" fontId="0" fillId="0" borderId="0" xfId="0" applyFill="1" applyBorder="1" applyAlignment="1">
      <alignment horizontal="center"/>
    </xf>
    <xf numFmtId="164" fontId="0" fillId="0" borderId="0" xfId="0" applyNumberFormat="1" applyFill="1"/>
    <xf numFmtId="164" fontId="8" fillId="0" borderId="0" xfId="0" applyNumberFormat="1" applyFont="1" applyFill="1" applyBorder="1" applyAlignment="1">
      <alignment horizontal="center" vertical="top" wrapText="1"/>
    </xf>
    <xf numFmtId="164" fontId="8" fillId="0" borderId="4" xfId="0" applyNumberFormat="1" applyFont="1" applyFill="1" applyBorder="1" applyAlignment="1">
      <alignment horizontal="center" vertical="center" wrapText="1"/>
    </xf>
    <xf numFmtId="0" fontId="3" fillId="0" borderId="4" xfId="0" applyFont="1" applyFill="1" applyBorder="1" applyAlignment="1">
      <alignment horizontal="left" vertical="center" wrapText="1"/>
    </xf>
    <xf numFmtId="0" fontId="8" fillId="0" borderId="8" xfId="0" applyFont="1" applyFill="1" applyBorder="1" applyAlignment="1">
      <alignment horizontal="left" vertical="center" wrapText="1"/>
    </xf>
    <xf numFmtId="0" fontId="3" fillId="0" borderId="3" xfId="0" applyFont="1" applyFill="1" applyBorder="1" applyAlignment="1">
      <alignment horizontal="left" vertical="center"/>
    </xf>
    <xf numFmtId="0" fontId="0" fillId="0" borderId="1" xfId="0" applyFill="1" applyBorder="1" applyAlignment="1">
      <alignment wrapText="1"/>
    </xf>
    <xf numFmtId="0" fontId="11" fillId="0" borderId="1"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7" fillId="0" borderId="1" xfId="0" applyFont="1" applyFill="1" applyBorder="1" applyAlignment="1">
      <alignment horizontal="center" vertical="center"/>
    </xf>
    <xf numFmtId="2" fontId="3" fillId="0" borderId="3" xfId="0" applyNumberFormat="1" applyFont="1" applyFill="1" applyBorder="1" applyAlignment="1">
      <alignment horizontal="center" vertical="center"/>
    </xf>
    <xf numFmtId="2" fontId="3" fillId="0" borderId="3" xfId="0" applyNumberFormat="1" applyFont="1" applyFill="1" applyBorder="1" applyAlignment="1">
      <alignment vertical="center"/>
    </xf>
    <xf numFmtId="0" fontId="3" fillId="0" borderId="3" xfId="0" applyFont="1" applyFill="1" applyBorder="1" applyAlignment="1">
      <alignment vertical="center"/>
    </xf>
    <xf numFmtId="2" fontId="3" fillId="0" borderId="4" xfId="0" applyNumberFormat="1" applyFont="1" applyFill="1" applyBorder="1" applyAlignment="1">
      <alignment horizontal="center" vertical="center"/>
    </xf>
    <xf numFmtId="2" fontId="3" fillId="0" borderId="11" xfId="0" applyNumberFormat="1" applyFont="1" applyFill="1" applyBorder="1"/>
    <xf numFmtId="2" fontId="3" fillId="0" borderId="1" xfId="0" applyNumberFormat="1" applyFont="1" applyFill="1" applyBorder="1"/>
    <xf numFmtId="164" fontId="3" fillId="0" borderId="1" xfId="0" applyNumberFormat="1" applyFont="1" applyFill="1" applyBorder="1" applyAlignment="1">
      <alignment horizontal="center" vertical="center"/>
    </xf>
    <xf numFmtId="2" fontId="3" fillId="0" borderId="4" xfId="0" applyNumberFormat="1" applyFont="1" applyFill="1" applyBorder="1" applyAlignment="1">
      <alignment horizontal="center"/>
    </xf>
    <xf numFmtId="2" fontId="3" fillId="0" borderId="4" xfId="0" applyNumberFormat="1" applyFont="1" applyFill="1" applyBorder="1"/>
    <xf numFmtId="2" fontId="3" fillId="0" borderId="0" xfId="0" applyNumberFormat="1" applyFont="1" applyFill="1"/>
    <xf numFmtId="2" fontId="13" fillId="0" borderId="0" xfId="0" applyNumberFormat="1" applyFont="1" applyFill="1" applyAlignment="1">
      <alignment horizontal="left"/>
    </xf>
    <xf numFmtId="2" fontId="13" fillId="0" borderId="0" xfId="0" applyNumberFormat="1" applyFont="1" applyFill="1"/>
    <xf numFmtId="0" fontId="13" fillId="0" borderId="0" xfId="0" applyFont="1" applyFill="1"/>
    <xf numFmtId="0" fontId="14" fillId="0" borderId="0" xfId="0" applyFont="1" applyFill="1"/>
    <xf numFmtId="0" fontId="4" fillId="0" borderId="0" xfId="0" applyFont="1" applyFill="1"/>
    <xf numFmtId="164" fontId="3" fillId="0" borderId="0" xfId="0" applyNumberFormat="1" applyFont="1" applyFill="1" applyAlignment="1">
      <alignment horizontal="left"/>
    </xf>
    <xf numFmtId="0" fontId="3" fillId="0" borderId="0" xfId="0" applyFont="1" applyFill="1" applyAlignment="1">
      <alignment horizontal="left"/>
    </xf>
    <xf numFmtId="0" fontId="8" fillId="0" borderId="0" xfId="0" applyFont="1" applyFill="1"/>
    <xf numFmtId="0" fontId="16" fillId="0" borderId="0" xfId="0" applyFont="1" applyFill="1" applyAlignment="1">
      <alignment wrapText="1"/>
    </xf>
    <xf numFmtId="166" fontId="9" fillId="0" borderId="0" xfId="0" applyNumberFormat="1" applyFont="1" applyFill="1"/>
    <xf numFmtId="0" fontId="9" fillId="0" borderId="0" xfId="0" applyFont="1" applyFill="1" applyAlignment="1">
      <alignment horizontal="center"/>
    </xf>
    <xf numFmtId="0" fontId="8" fillId="0" borderId="1" xfId="0" applyNumberFormat="1" applyFont="1" applyFill="1" applyBorder="1" applyAlignment="1">
      <alignment horizontal="center" vertical="top" wrapText="1"/>
    </xf>
    <xf numFmtId="49" fontId="8" fillId="0" borderId="1" xfId="0" applyNumberFormat="1" applyFont="1" applyFill="1" applyBorder="1" applyAlignment="1">
      <alignment horizontal="center" vertical="top" wrapText="1"/>
    </xf>
    <xf numFmtId="49" fontId="8" fillId="0" borderId="2" xfId="0" applyNumberFormat="1" applyFont="1" applyFill="1" applyBorder="1" applyAlignment="1">
      <alignment horizontal="center" vertical="top" wrapText="1"/>
    </xf>
    <xf numFmtId="49" fontId="8" fillId="0" borderId="3" xfId="0" applyNumberFormat="1" applyFont="1" applyFill="1" applyBorder="1" applyAlignment="1">
      <alignment horizontal="center" vertical="top" wrapText="1"/>
    </xf>
    <xf numFmtId="0" fontId="8" fillId="0" borderId="1" xfId="0" applyFont="1" applyFill="1" applyBorder="1" applyAlignment="1">
      <alignment horizontal="center" vertical="top" wrapText="1"/>
    </xf>
    <xf numFmtId="164" fontId="8" fillId="0" borderId="1" xfId="0" applyNumberFormat="1" applyFont="1" applyFill="1" applyBorder="1" applyAlignment="1">
      <alignment horizontal="center" vertical="top" wrapText="1"/>
    </xf>
    <xf numFmtId="164" fontId="8" fillId="0" borderId="2" xfId="0" applyNumberFormat="1" applyFont="1" applyFill="1" applyBorder="1" applyAlignment="1">
      <alignment horizontal="center" vertical="top" wrapText="1"/>
    </xf>
    <xf numFmtId="164" fontId="8" fillId="0" borderId="0" xfId="0" applyNumberFormat="1" applyFont="1" applyFill="1" applyBorder="1" applyAlignment="1">
      <alignment horizontal="center" vertical="top" wrapText="1"/>
    </xf>
    <xf numFmtId="0" fontId="15" fillId="0" borderId="2" xfId="0" applyFont="1" applyFill="1" applyBorder="1" applyAlignment="1">
      <alignment horizontal="center" vertical="top"/>
    </xf>
    <xf numFmtId="0" fontId="3" fillId="0" borderId="4" xfId="0" applyFont="1" applyFill="1" applyBorder="1" applyAlignment="1">
      <alignment horizontal="left" vertical="center" wrapText="1"/>
    </xf>
    <xf numFmtId="3" fontId="8" fillId="0" borderId="1" xfId="0" applyNumberFormat="1" applyFont="1" applyFill="1" applyBorder="1" applyAlignment="1">
      <alignment horizontal="center" vertical="top" wrapText="1"/>
    </xf>
    <xf numFmtId="0" fontId="2" fillId="0" borderId="0" xfId="0" applyFont="1" applyAlignment="1">
      <alignment horizontal="center" wrapText="1"/>
    </xf>
    <xf numFmtId="0" fontId="8" fillId="0" borderId="0" xfId="0" applyFont="1" applyAlignment="1">
      <alignment horizontal="center"/>
    </xf>
    <xf numFmtId="0" fontId="8" fillId="0" borderId="1" xfId="0" applyFont="1" applyBorder="1" applyAlignment="1">
      <alignment horizontal="center" vertical="top" wrapText="1"/>
    </xf>
    <xf numFmtId="0" fontId="8" fillId="0" borderId="1" xfId="0" applyNumberFormat="1" applyFont="1" applyFill="1" applyBorder="1" applyAlignment="1">
      <alignment horizontal="center" vertical="top" wrapText="1"/>
    </xf>
    <xf numFmtId="0" fontId="8" fillId="0" borderId="1" xfId="0" applyFont="1" applyFill="1" applyBorder="1" applyAlignment="1">
      <alignment vertical="top" wrapText="1"/>
    </xf>
    <xf numFmtId="0" fontId="8" fillId="0" borderId="1" xfId="0" applyNumberFormat="1" applyFont="1" applyBorder="1" applyAlignment="1">
      <alignment horizontal="center" vertical="top" wrapText="1"/>
    </xf>
    <xf numFmtId="0" fontId="8" fillId="0" borderId="1" xfId="0" applyFont="1" applyBorder="1" applyAlignment="1">
      <alignment vertical="top" wrapText="1"/>
    </xf>
    <xf numFmtId="0" fontId="8" fillId="0" borderId="2" xfId="0" applyNumberFormat="1" applyFont="1" applyBorder="1" applyAlignment="1">
      <alignment horizontal="center" vertical="top" wrapText="1"/>
    </xf>
    <xf numFmtId="0" fontId="8" fillId="0" borderId="3" xfId="0" applyNumberFormat="1" applyFont="1" applyBorder="1" applyAlignment="1">
      <alignment horizontal="center"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49" fontId="8" fillId="0" borderId="1" xfId="0" applyNumberFormat="1" applyFont="1" applyFill="1" applyBorder="1" applyAlignment="1">
      <alignment horizontal="center" vertical="top"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8" fillId="0" borderId="8" xfId="0" applyFont="1" applyBorder="1" applyAlignment="1">
      <alignment horizontal="center" vertical="top" wrapText="1"/>
    </xf>
    <xf numFmtId="0" fontId="8" fillId="0" borderId="9" xfId="0" applyFont="1" applyBorder="1" applyAlignment="1">
      <alignment horizontal="center" vertical="top" wrapText="1"/>
    </xf>
    <xf numFmtId="0" fontId="8" fillId="0" borderId="10" xfId="0" applyFont="1" applyBorder="1" applyAlignment="1">
      <alignment horizontal="center" vertical="top" wrapText="1"/>
    </xf>
    <xf numFmtId="0" fontId="13" fillId="0" borderId="0" xfId="0" applyFont="1" applyAlignment="1">
      <alignment horizontal="left"/>
    </xf>
    <xf numFmtId="49" fontId="8" fillId="0" borderId="2" xfId="0" applyNumberFormat="1" applyFont="1" applyFill="1" applyBorder="1" applyAlignment="1">
      <alignment horizontal="center" vertical="top" wrapText="1"/>
    </xf>
    <xf numFmtId="49" fontId="8" fillId="0" borderId="3" xfId="0" applyNumberFormat="1" applyFont="1" applyFill="1" applyBorder="1" applyAlignment="1">
      <alignment horizontal="center" vertical="top" wrapText="1"/>
    </xf>
    <xf numFmtId="49" fontId="8" fillId="0" borderId="4" xfId="0" applyNumberFormat="1" applyFont="1" applyFill="1" applyBorder="1" applyAlignment="1">
      <alignment horizontal="center" vertical="top"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0" fontId="8" fillId="0" borderId="5" xfId="0" applyFont="1" applyFill="1" applyBorder="1" applyAlignment="1">
      <alignment horizontal="center" vertical="top" wrapText="1"/>
    </xf>
    <xf numFmtId="0" fontId="8" fillId="0" borderId="6" xfId="0" applyFont="1" applyFill="1" applyBorder="1" applyAlignment="1">
      <alignment horizontal="center" vertical="top" wrapText="1"/>
    </xf>
    <xf numFmtId="0" fontId="8" fillId="0" borderId="1" xfId="0" applyFont="1" applyFill="1" applyBorder="1" applyAlignment="1">
      <alignment horizontal="center" vertical="top" wrapText="1"/>
    </xf>
    <xf numFmtId="0" fontId="8" fillId="0" borderId="1" xfId="0" applyFont="1" applyFill="1" applyBorder="1" applyAlignment="1">
      <alignment horizontal="center" vertical="center" wrapText="1"/>
    </xf>
    <xf numFmtId="164" fontId="8" fillId="0" borderId="1" xfId="0" applyNumberFormat="1" applyFont="1" applyFill="1" applyBorder="1" applyAlignment="1">
      <alignment horizontal="left" vertical="top" wrapText="1"/>
    </xf>
    <xf numFmtId="0" fontId="8" fillId="0" borderId="2" xfId="0" applyFont="1" applyFill="1" applyBorder="1" applyAlignment="1">
      <alignment horizontal="center" vertical="top" wrapText="1"/>
    </xf>
    <xf numFmtId="0" fontId="8" fillId="0" borderId="3" xfId="0" applyFont="1" applyFill="1" applyBorder="1" applyAlignment="1">
      <alignment horizontal="center" vertical="top" wrapText="1"/>
    </xf>
    <xf numFmtId="0" fontId="8" fillId="0" borderId="4" xfId="0" applyFont="1" applyFill="1" applyBorder="1" applyAlignment="1">
      <alignment horizontal="center" vertical="top" wrapText="1"/>
    </xf>
    <xf numFmtId="0" fontId="0" fillId="0" borderId="1" xfId="0" applyFill="1" applyBorder="1" applyAlignment="1">
      <alignment horizontal="center" vertical="top" wrapText="1"/>
    </xf>
    <xf numFmtId="164" fontId="8" fillId="0" borderId="1" xfId="0" applyNumberFormat="1" applyFont="1" applyFill="1" applyBorder="1" applyAlignment="1">
      <alignment horizontal="center" vertical="top" wrapText="1"/>
    </xf>
    <xf numFmtId="164" fontId="8" fillId="0" borderId="2" xfId="0" applyNumberFormat="1" applyFont="1" applyFill="1" applyBorder="1" applyAlignment="1">
      <alignment horizontal="center" vertical="top" wrapText="1"/>
    </xf>
    <xf numFmtId="164" fontId="8" fillId="0" borderId="3" xfId="0" applyNumberFormat="1" applyFont="1" applyFill="1" applyBorder="1" applyAlignment="1">
      <alignment horizontal="center" vertical="top" wrapText="1"/>
    </xf>
    <xf numFmtId="164" fontId="8" fillId="0" borderId="4" xfId="0" applyNumberFormat="1" applyFont="1" applyFill="1" applyBorder="1" applyAlignment="1">
      <alignment horizontal="center" vertical="top" wrapText="1"/>
    </xf>
    <xf numFmtId="0" fontId="0" fillId="0" borderId="2" xfId="0" applyFill="1" applyBorder="1" applyAlignment="1">
      <alignment horizontal="center"/>
    </xf>
    <xf numFmtId="0" fontId="0" fillId="0" borderId="3" xfId="0" applyFill="1" applyBorder="1" applyAlignment="1">
      <alignment horizontal="center"/>
    </xf>
    <xf numFmtId="0" fontId="0" fillId="0" borderId="4" xfId="0" applyFill="1" applyBorder="1" applyAlignment="1">
      <alignment horizontal="center"/>
    </xf>
    <xf numFmtId="164" fontId="8" fillId="0" borderId="2" xfId="0" applyNumberFormat="1" applyFont="1" applyFill="1" applyBorder="1" applyAlignment="1">
      <alignment horizontal="left" vertical="top" wrapText="1"/>
    </xf>
    <xf numFmtId="164" fontId="8" fillId="0" borderId="3" xfId="0" applyNumberFormat="1" applyFont="1" applyFill="1" applyBorder="1" applyAlignment="1">
      <alignment horizontal="left" vertical="top" wrapText="1"/>
    </xf>
    <xf numFmtId="164" fontId="8" fillId="0" borderId="4" xfId="0" applyNumberFormat="1" applyFont="1" applyFill="1" applyBorder="1" applyAlignment="1">
      <alignment horizontal="left" vertical="top" wrapText="1"/>
    </xf>
    <xf numFmtId="3" fontId="8" fillId="0" borderId="2" xfId="0" applyNumberFormat="1" applyFont="1" applyFill="1" applyBorder="1" applyAlignment="1">
      <alignment horizontal="center" vertical="top" wrapText="1"/>
    </xf>
    <xf numFmtId="3" fontId="8" fillId="0" borderId="3" xfId="0" applyNumberFormat="1" applyFont="1" applyFill="1" applyBorder="1" applyAlignment="1">
      <alignment horizontal="center" vertical="top" wrapText="1"/>
    </xf>
    <xf numFmtId="3" fontId="8" fillId="0" borderId="4" xfId="0" applyNumberFormat="1" applyFont="1" applyFill="1" applyBorder="1" applyAlignment="1">
      <alignment horizontal="center" vertical="top" wrapText="1"/>
    </xf>
    <xf numFmtId="164" fontId="8" fillId="0" borderId="0" xfId="0" applyNumberFormat="1" applyFont="1" applyFill="1" applyBorder="1" applyAlignment="1">
      <alignment horizontal="center" vertical="top" wrapText="1"/>
    </xf>
    <xf numFmtId="0" fontId="10" fillId="0" borderId="2"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4"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0" borderId="2" xfId="0" applyNumberFormat="1" applyFont="1" applyFill="1" applyBorder="1" applyAlignment="1">
      <alignment horizontal="center" vertical="top" wrapText="1"/>
    </xf>
    <xf numFmtId="0" fontId="8" fillId="0" borderId="3" xfId="0" applyNumberFormat="1" applyFont="1" applyFill="1" applyBorder="1" applyAlignment="1">
      <alignment horizontal="center" vertical="top" wrapText="1"/>
    </xf>
    <xf numFmtId="0" fontId="8" fillId="0" borderId="4" xfId="0" applyNumberFormat="1" applyFont="1" applyFill="1" applyBorder="1" applyAlignment="1">
      <alignment horizontal="center" vertical="top" wrapText="1"/>
    </xf>
    <xf numFmtId="3" fontId="8" fillId="0" borderId="2" xfId="0" applyNumberFormat="1" applyFont="1" applyFill="1" applyBorder="1" applyAlignment="1">
      <alignment horizontal="center" vertical="center" wrapText="1"/>
    </xf>
    <xf numFmtId="3" fontId="8" fillId="0" borderId="3" xfId="0" applyNumberFormat="1" applyFont="1" applyFill="1" applyBorder="1" applyAlignment="1">
      <alignment horizontal="center" vertical="center" wrapText="1"/>
    </xf>
    <xf numFmtId="3" fontId="8" fillId="0" borderId="4" xfId="0" applyNumberFormat="1" applyFont="1" applyFill="1" applyBorder="1" applyAlignment="1">
      <alignment horizontal="center" vertical="center" wrapText="1"/>
    </xf>
    <xf numFmtId="0" fontId="8" fillId="0" borderId="0" xfId="0" applyFont="1" applyFill="1" applyAlignment="1">
      <alignment horizontal="center"/>
    </xf>
    <xf numFmtId="0" fontId="8" fillId="0" borderId="7" xfId="0" applyFont="1" applyFill="1" applyBorder="1" applyAlignment="1">
      <alignment horizontal="center" vertical="top" wrapText="1"/>
    </xf>
    <xf numFmtId="0" fontId="8" fillId="0" borderId="8" xfId="0" applyFont="1" applyFill="1" applyBorder="1" applyAlignment="1">
      <alignment horizontal="center" vertical="top" wrapText="1"/>
    </xf>
    <xf numFmtId="0" fontId="8" fillId="0" borderId="9" xfId="0" applyFont="1" applyFill="1" applyBorder="1" applyAlignment="1">
      <alignment horizontal="center" vertical="top" wrapText="1"/>
    </xf>
    <xf numFmtId="0" fontId="8" fillId="0" borderId="10" xfId="0" applyFont="1" applyFill="1" applyBorder="1" applyAlignment="1">
      <alignment horizontal="center" vertical="top" wrapText="1"/>
    </xf>
    <xf numFmtId="0" fontId="15" fillId="0" borderId="2" xfId="0" applyFont="1" applyFill="1" applyBorder="1" applyAlignment="1">
      <alignment horizontal="center" vertical="top"/>
    </xf>
    <xf numFmtId="0" fontId="15" fillId="0" borderId="3" xfId="0" applyFont="1" applyFill="1" applyBorder="1" applyAlignment="1">
      <alignment horizontal="center" vertical="top"/>
    </xf>
    <xf numFmtId="0" fontId="15" fillId="0" borderId="4" xfId="0" applyFont="1" applyFill="1" applyBorder="1" applyAlignment="1">
      <alignment horizontal="center" vertical="top"/>
    </xf>
    <xf numFmtId="0" fontId="0" fillId="0" borderId="3" xfId="0" applyFill="1" applyBorder="1"/>
    <xf numFmtId="0" fontId="0" fillId="0" borderId="4" xfId="0" applyFill="1" applyBorder="1"/>
    <xf numFmtId="0" fontId="10" fillId="0" borderId="0" xfId="0" applyFont="1" applyFill="1" applyAlignment="1">
      <alignment horizontal="left"/>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8" fillId="0" borderId="11" xfId="0" applyFont="1" applyFill="1" applyBorder="1" applyAlignment="1">
      <alignment horizontal="center" vertical="top" wrapText="1"/>
    </xf>
    <xf numFmtId="0" fontId="8" fillId="0" borderId="12" xfId="0" applyFont="1" applyFill="1" applyBorder="1" applyAlignment="1">
      <alignment horizontal="center" vertical="top" wrapText="1"/>
    </xf>
    <xf numFmtId="0" fontId="20" fillId="0" borderId="2" xfId="0" applyFont="1" applyFill="1" applyBorder="1" applyAlignment="1">
      <alignment vertical="top" wrapText="1"/>
    </xf>
    <xf numFmtId="0" fontId="20" fillId="0" borderId="3" xfId="0" applyFont="1" applyFill="1" applyBorder="1" applyAlignment="1">
      <alignment vertical="top" wrapText="1"/>
    </xf>
    <xf numFmtId="0" fontId="20" fillId="0" borderId="4" xfId="0" applyFont="1" applyFill="1" applyBorder="1" applyAlignment="1">
      <alignment vertical="top"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0" fillId="0" borderId="1" xfId="0" applyFill="1" applyBorder="1" applyAlignment="1">
      <alignment horizontal="center"/>
    </xf>
    <xf numFmtId="0" fontId="3" fillId="0" borderId="2" xfId="0" applyFont="1" applyFill="1" applyBorder="1" applyAlignment="1">
      <alignment horizontal="center"/>
    </xf>
    <xf numFmtId="0" fontId="3" fillId="0" borderId="3" xfId="0" applyFont="1" applyFill="1" applyBorder="1" applyAlignment="1">
      <alignment horizontal="center"/>
    </xf>
    <xf numFmtId="0" fontId="3" fillId="0" borderId="4" xfId="0" applyFont="1" applyFill="1" applyBorder="1" applyAlignment="1">
      <alignment horizontal="center"/>
    </xf>
    <xf numFmtId="0" fontId="3" fillId="0" borderId="2" xfId="0" applyFont="1" applyFill="1" applyBorder="1" applyAlignment="1">
      <alignment horizontal="left" wrapText="1"/>
    </xf>
    <xf numFmtId="0" fontId="3" fillId="0" borderId="3" xfId="0" applyFont="1" applyFill="1" applyBorder="1" applyAlignment="1">
      <alignment horizontal="left" wrapText="1"/>
    </xf>
    <xf numFmtId="0" fontId="3" fillId="0" borderId="4" xfId="0" applyFont="1" applyFill="1" applyBorder="1" applyAlignment="1">
      <alignment horizontal="left" wrapText="1"/>
    </xf>
    <xf numFmtId="3" fontId="11" fillId="0" borderId="2" xfId="0" applyNumberFormat="1" applyFont="1" applyFill="1" applyBorder="1" applyAlignment="1">
      <alignment horizontal="center" vertical="top" wrapText="1"/>
    </xf>
    <xf numFmtId="3" fontId="11" fillId="0" borderId="3" xfId="0" applyNumberFormat="1" applyFont="1" applyFill="1" applyBorder="1" applyAlignment="1">
      <alignment horizontal="center" vertical="top" wrapText="1"/>
    </xf>
    <xf numFmtId="3" fontId="11" fillId="0" borderId="4" xfId="0" applyNumberFormat="1" applyFont="1" applyFill="1" applyBorder="1" applyAlignment="1">
      <alignment horizontal="center" vertical="top" wrapText="1"/>
    </xf>
    <xf numFmtId="0" fontId="8" fillId="0" borderId="11" xfId="0" applyNumberFormat="1" applyFont="1" applyFill="1" applyBorder="1" applyAlignment="1">
      <alignment horizontal="left" vertical="top" wrapText="1"/>
    </xf>
    <xf numFmtId="0" fontId="8" fillId="0" borderId="12" xfId="0" applyNumberFormat="1" applyFont="1" applyFill="1" applyBorder="1" applyAlignment="1">
      <alignment horizontal="left" vertical="top" wrapText="1"/>
    </xf>
    <xf numFmtId="0" fontId="8" fillId="0" borderId="13" xfId="0" applyNumberFormat="1" applyFont="1" applyFill="1" applyBorder="1" applyAlignment="1">
      <alignment horizontal="left" vertical="top"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8" fillId="0" borderId="0" xfId="0" applyFont="1" applyFill="1" applyAlignment="1">
      <alignment horizontal="center" wrapText="1"/>
    </xf>
    <xf numFmtId="0" fontId="8" fillId="0" borderId="9" xfId="0" applyFont="1" applyFill="1" applyBorder="1" applyAlignment="1">
      <alignment horizontal="right"/>
    </xf>
    <xf numFmtId="0" fontId="8" fillId="0" borderId="1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1" xfId="0" applyFont="1" applyFill="1" applyBorder="1" applyAlignment="1">
      <alignment horizontal="left" vertical="center" wrapText="1"/>
    </xf>
    <xf numFmtId="164" fontId="8" fillId="0" borderId="1" xfId="0" applyNumberFormat="1" applyFont="1" applyFill="1" applyBorder="1" applyAlignment="1">
      <alignment horizontal="center" vertical="center" wrapText="1"/>
    </xf>
    <xf numFmtId="164" fontId="8" fillId="0" borderId="2" xfId="0" applyNumberFormat="1" applyFont="1" applyFill="1" applyBorder="1" applyAlignment="1">
      <alignment horizontal="center" vertical="center" wrapText="1"/>
    </xf>
    <xf numFmtId="164" fontId="8" fillId="0" borderId="3" xfId="0" applyNumberFormat="1" applyFont="1" applyFill="1" applyBorder="1" applyAlignment="1">
      <alignment horizontal="center" vertical="center" wrapText="1"/>
    </xf>
    <xf numFmtId="164" fontId="8" fillId="0" borderId="4" xfId="0" applyNumberFormat="1" applyFont="1" applyFill="1" applyBorder="1" applyAlignment="1">
      <alignment horizontal="center" vertical="center" wrapText="1"/>
    </xf>
    <xf numFmtId="2" fontId="3" fillId="0" borderId="2" xfId="0" applyNumberFormat="1" applyFont="1" applyFill="1" applyBorder="1" applyAlignment="1">
      <alignment horizontal="center" vertical="center"/>
    </xf>
    <xf numFmtId="2" fontId="3" fillId="0" borderId="3" xfId="0" applyNumberFormat="1" applyFont="1" applyFill="1" applyBorder="1" applyAlignment="1">
      <alignment horizontal="center" vertical="center"/>
    </xf>
    <xf numFmtId="0" fontId="3" fillId="0" borderId="4" xfId="0"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14" xfId="0" applyFont="1" applyFill="1" applyBorder="1" applyAlignment="1">
      <alignment horizontal="left" vertical="center" wrapText="1"/>
    </xf>
    <xf numFmtId="2" fontId="3" fillId="0" borderId="4" xfId="0" applyNumberFormat="1" applyFont="1" applyFill="1" applyBorder="1" applyAlignment="1">
      <alignment horizontal="center" vertical="center"/>
    </xf>
    <xf numFmtId="0" fontId="8" fillId="0" borderId="4" xfId="0" applyNumberFormat="1" applyFont="1" applyFill="1" applyBorder="1" applyAlignment="1">
      <alignment horizontal="center" vertical="center" wrapText="1"/>
    </xf>
    <xf numFmtId="0" fontId="8" fillId="0" borderId="8" xfId="0"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0" borderId="11" xfId="0" applyFont="1" applyFill="1" applyBorder="1" applyAlignment="1">
      <alignment vertical="center" wrapText="1"/>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4"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2" fontId="13" fillId="0" borderId="0" xfId="0" applyNumberFormat="1" applyFont="1" applyFill="1" applyAlignment="1">
      <alignment horizontal="left"/>
    </xf>
    <xf numFmtId="2" fontId="18" fillId="0" borderId="0" xfId="0" applyNumberFormat="1" applyFont="1" applyFill="1" applyAlignment="1">
      <alignment horizontal="center"/>
    </xf>
    <xf numFmtId="0" fontId="3" fillId="0" borderId="0" xfId="0" applyFont="1" applyFill="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Лист2">
    <pageSetUpPr fitToPage="1"/>
  </sheetPr>
  <dimension ref="A1:I8"/>
  <sheetViews>
    <sheetView zoomScale="90" zoomScaleNormal="90" workbookViewId="0">
      <selection activeCell="B22" sqref="B22"/>
    </sheetView>
  </sheetViews>
  <sheetFormatPr defaultRowHeight="15"/>
  <cols>
    <col min="1" max="1" width="7.140625" customWidth="1"/>
    <col min="2" max="2" width="56" customWidth="1"/>
    <col min="3" max="3" width="14.7109375" customWidth="1"/>
    <col min="4" max="4" width="13.7109375" customWidth="1"/>
    <col min="5" max="5" width="14.140625" customWidth="1"/>
    <col min="6" max="6" width="14.85546875" customWidth="1"/>
    <col min="7" max="7" width="12.85546875" customWidth="1"/>
    <col min="8" max="8" width="13.7109375" customWidth="1"/>
    <col min="9" max="9" width="14.140625" customWidth="1"/>
    <col min="10" max="10" width="11.42578125" bestFit="1" customWidth="1"/>
  </cols>
  <sheetData>
    <row r="1" spans="1:9" ht="51" customHeight="1">
      <c r="A1" s="102" t="s">
        <v>12</v>
      </c>
      <c r="B1" s="102"/>
      <c r="C1" s="102"/>
      <c r="D1" s="102"/>
      <c r="E1" s="102"/>
      <c r="F1" s="102"/>
      <c r="G1" s="102"/>
      <c r="H1" s="102"/>
      <c r="I1" s="102"/>
    </row>
    <row r="2" spans="1:9" ht="21" customHeight="1">
      <c r="A2" t="s">
        <v>13</v>
      </c>
      <c r="B2" s="7"/>
      <c r="C2" s="7"/>
      <c r="D2" s="7"/>
      <c r="E2" s="7"/>
      <c r="F2" s="7"/>
      <c r="G2" s="7"/>
      <c r="H2" s="7"/>
      <c r="I2" s="7"/>
    </row>
    <row r="3" spans="1:9" ht="94.5" customHeight="1">
      <c r="A3" s="9" t="s">
        <v>7</v>
      </c>
      <c r="B3" s="8" t="s">
        <v>9</v>
      </c>
      <c r="C3" s="8" t="s">
        <v>2</v>
      </c>
      <c r="D3" s="8" t="s">
        <v>1</v>
      </c>
      <c r="E3" s="8" t="s">
        <v>0</v>
      </c>
      <c r="F3" s="8" t="s">
        <v>3</v>
      </c>
      <c r="G3" s="8" t="s">
        <v>4</v>
      </c>
      <c r="H3" s="8" t="s">
        <v>5</v>
      </c>
      <c r="I3" s="8" t="s">
        <v>6</v>
      </c>
    </row>
    <row r="4" spans="1:9" ht="18" customHeight="1">
      <c r="A4" s="9">
        <v>1</v>
      </c>
      <c r="B4" s="1">
        <v>2</v>
      </c>
      <c r="C4" s="1">
        <v>5</v>
      </c>
      <c r="D4" s="1">
        <v>6</v>
      </c>
      <c r="E4" s="1">
        <v>7</v>
      </c>
      <c r="F4" s="6">
        <v>8</v>
      </c>
      <c r="G4" s="6">
        <v>9</v>
      </c>
      <c r="H4" s="6">
        <v>10</v>
      </c>
      <c r="I4" s="6">
        <v>11</v>
      </c>
    </row>
    <row r="5" spans="1:9" ht="31.5">
      <c r="A5" s="10" t="s">
        <v>8</v>
      </c>
      <c r="B5" s="2" t="s">
        <v>11</v>
      </c>
      <c r="C5" s="3">
        <v>110411.6</v>
      </c>
      <c r="D5" s="3">
        <v>120411.6</v>
      </c>
      <c r="E5" s="3">
        <v>120411.6</v>
      </c>
      <c r="F5" s="3">
        <f>E5*F6</f>
        <v>118846.24920000001</v>
      </c>
      <c r="G5" s="3">
        <f>F5*G6</f>
        <v>122055.09792839999</v>
      </c>
      <c r="H5" s="3">
        <f>G5*H6</f>
        <v>125594.69576832358</v>
      </c>
      <c r="I5" s="3">
        <f>H5*I6</f>
        <v>128357.7790752267</v>
      </c>
    </row>
    <row r="6" spans="1:9" s="12" customFormat="1" ht="15.75">
      <c r="A6" s="11"/>
      <c r="B6" s="14" t="s">
        <v>10</v>
      </c>
      <c r="C6" s="15"/>
      <c r="D6" s="15"/>
      <c r="E6" s="15"/>
      <c r="F6" s="16">
        <v>0.98699999999999999</v>
      </c>
      <c r="G6" s="16">
        <v>1.0269999999999999</v>
      </c>
      <c r="H6" s="16">
        <v>1.0289999999999999</v>
      </c>
      <c r="I6" s="16">
        <v>1.022</v>
      </c>
    </row>
    <row r="7" spans="1:9">
      <c r="B7" s="4"/>
      <c r="C7" s="4"/>
      <c r="D7" s="4"/>
      <c r="E7" s="4"/>
      <c r="F7" s="4"/>
      <c r="G7" s="4"/>
      <c r="H7" s="4"/>
      <c r="I7" s="4"/>
    </row>
    <row r="8" spans="1:9">
      <c r="B8" s="5"/>
      <c r="C8" s="13"/>
      <c r="D8" s="13"/>
      <c r="E8" s="13"/>
      <c r="F8" s="13"/>
      <c r="G8" s="13"/>
      <c r="H8" s="13"/>
      <c r="I8" s="13"/>
    </row>
  </sheetData>
  <mergeCells count="1">
    <mergeCell ref="A1:I1"/>
  </mergeCells>
  <pageMargins left="0.51181102362204722" right="0.31496062992125984" top="0.55118110236220474" bottom="0.19685039370078741" header="0" footer="0"/>
  <pageSetup paperSize="8" scale="89" orientation="landscape" r:id="rId1"/>
</worksheet>
</file>

<file path=xl/worksheets/sheet2.xml><?xml version="1.0" encoding="utf-8"?>
<worksheet xmlns="http://schemas.openxmlformats.org/spreadsheetml/2006/main" xmlns:r="http://schemas.openxmlformats.org/officeDocument/2006/relationships">
  <dimension ref="A1:K63"/>
  <sheetViews>
    <sheetView topLeftCell="A5" workbookViewId="0">
      <pane xSplit="6" ySplit="16" topLeftCell="G21" activePane="bottomRight" state="frozen"/>
      <selection activeCell="A5" sqref="A5"/>
      <selection pane="topRight" activeCell="G5" sqref="G5"/>
      <selection pane="bottomLeft" activeCell="A21" sqref="A21"/>
      <selection pane="bottomRight" activeCell="A9" sqref="A9:K9"/>
    </sheetView>
  </sheetViews>
  <sheetFormatPr defaultRowHeight="15"/>
  <cols>
    <col min="1" max="1" width="7.140625" customWidth="1"/>
    <col min="2" max="2" width="56" customWidth="1"/>
    <col min="3" max="3" width="14.7109375" customWidth="1"/>
    <col min="4" max="4" width="13.7109375" customWidth="1"/>
    <col min="5" max="5" width="14.140625" customWidth="1"/>
    <col min="6" max="6" width="14.85546875" customWidth="1"/>
    <col min="7" max="7" width="12.85546875" customWidth="1"/>
    <col min="8" max="8" width="13.7109375" customWidth="1"/>
    <col min="9" max="9" width="14.140625" customWidth="1"/>
    <col min="10" max="10" width="11.5703125" bestFit="1" customWidth="1"/>
    <col min="11" max="11" width="13.28515625" customWidth="1"/>
  </cols>
  <sheetData>
    <row r="1" spans="1:11" ht="51" customHeight="1">
      <c r="A1" s="102" t="s">
        <v>12</v>
      </c>
      <c r="B1" s="102"/>
      <c r="C1" s="102"/>
      <c r="D1" s="102"/>
      <c r="E1" s="102"/>
      <c r="F1" s="102"/>
      <c r="G1" s="102"/>
      <c r="H1" s="102"/>
      <c r="I1" s="102"/>
    </row>
    <row r="2" spans="1:11" ht="21" customHeight="1">
      <c r="A2" t="s">
        <v>13</v>
      </c>
      <c r="B2" s="7"/>
      <c r="C2" s="7"/>
      <c r="D2" s="7"/>
      <c r="E2" s="7"/>
      <c r="F2" s="7"/>
      <c r="G2" s="7"/>
      <c r="H2" s="7"/>
      <c r="I2" s="7"/>
    </row>
    <row r="3" spans="1:11" ht="94.5" customHeight="1">
      <c r="A3" s="9" t="s">
        <v>7</v>
      </c>
      <c r="B3" s="8" t="s">
        <v>9</v>
      </c>
      <c r="C3" s="8" t="s">
        <v>2</v>
      </c>
      <c r="D3" s="8" t="s">
        <v>1</v>
      </c>
      <c r="E3" s="8" t="s">
        <v>0</v>
      </c>
      <c r="F3" s="8" t="s">
        <v>3</v>
      </c>
      <c r="G3" s="8" t="s">
        <v>4</v>
      </c>
      <c r="H3" s="8" t="s">
        <v>5</v>
      </c>
      <c r="I3" s="8" t="s">
        <v>6</v>
      </c>
    </row>
    <row r="4" spans="1:11" ht="18" customHeight="1">
      <c r="A4" s="9">
        <v>1</v>
      </c>
      <c r="B4" s="1">
        <v>2</v>
      </c>
      <c r="C4" s="1">
        <v>5</v>
      </c>
      <c r="D4" s="1">
        <v>6</v>
      </c>
      <c r="E4" s="1">
        <v>7</v>
      </c>
      <c r="F4" s="6">
        <v>8</v>
      </c>
      <c r="G4" s="6">
        <v>9</v>
      </c>
      <c r="H4" s="6">
        <v>10</v>
      </c>
      <c r="I4" s="6">
        <v>11</v>
      </c>
    </row>
    <row r="5" spans="1:11" ht="31.5">
      <c r="A5" s="10" t="s">
        <v>8</v>
      </c>
      <c r="B5" s="2" t="s">
        <v>11</v>
      </c>
      <c r="C5" s="3">
        <v>114911.6</v>
      </c>
      <c r="D5" s="3">
        <v>120411.6</v>
      </c>
      <c r="E5" s="3">
        <v>120411.6</v>
      </c>
      <c r="F5" s="3">
        <f>E5*F6</f>
        <v>118605.42600000001</v>
      </c>
      <c r="G5" s="3">
        <f>F5*G6</f>
        <v>121807.77250199999</v>
      </c>
      <c r="H5" s="3">
        <f>G5*H6</f>
        <v>125340.19790455798</v>
      </c>
      <c r="I5" s="3">
        <f>H5*I6</f>
        <v>128097.68225845826</v>
      </c>
    </row>
    <row r="6" spans="1:11" s="12" customFormat="1" ht="15.75">
      <c r="A6" s="11"/>
      <c r="B6" s="14" t="s">
        <v>10</v>
      </c>
      <c r="C6" s="15"/>
      <c r="D6" s="15"/>
      <c r="E6" s="15"/>
      <c r="F6" s="16">
        <v>0.98499999999999999</v>
      </c>
      <c r="G6" s="16">
        <v>1.0269999999999999</v>
      </c>
      <c r="H6" s="16">
        <v>1.0289999999999999</v>
      </c>
      <c r="I6" s="16">
        <v>1.022</v>
      </c>
    </row>
    <row r="7" spans="1:11">
      <c r="B7" s="4"/>
      <c r="C7" s="4"/>
      <c r="D7" s="4">
        <f>D5+30000</f>
        <v>150411.6</v>
      </c>
      <c r="E7" s="4"/>
      <c r="F7" s="4"/>
      <c r="G7" s="4"/>
      <c r="H7" s="4"/>
      <c r="I7" s="4"/>
      <c r="J7" s="23">
        <f>D7+E5+F5+G5+H5+I5</f>
        <v>764674.27866501629</v>
      </c>
    </row>
    <row r="8" spans="1:11">
      <c r="B8" s="5"/>
      <c r="C8" s="13"/>
      <c r="D8" s="13"/>
      <c r="E8" s="13"/>
      <c r="F8" s="13"/>
      <c r="G8" s="13"/>
      <c r="H8" s="13"/>
      <c r="I8" s="13"/>
      <c r="J8">
        <v>582000</v>
      </c>
      <c r="K8" s="23">
        <f>J7+J8</f>
        <v>1346674.2786650164</v>
      </c>
    </row>
    <row r="9" spans="1:11">
      <c r="A9" s="103" t="s">
        <v>14</v>
      </c>
      <c r="B9" s="103"/>
      <c r="C9" s="103"/>
      <c r="D9" s="103"/>
      <c r="E9" s="103"/>
      <c r="F9" s="103"/>
      <c r="G9" s="103"/>
      <c r="H9" s="103"/>
      <c r="I9" s="103"/>
      <c r="J9" s="103"/>
      <c r="K9" s="103"/>
    </row>
    <row r="10" spans="1:11">
      <c r="A10" s="103" t="s">
        <v>15</v>
      </c>
      <c r="B10" s="103"/>
      <c r="C10" s="103"/>
      <c r="D10" s="103"/>
      <c r="E10" s="103"/>
      <c r="F10" s="103"/>
      <c r="G10" s="103"/>
      <c r="H10" s="103"/>
      <c r="I10" s="103"/>
      <c r="J10" s="103"/>
      <c r="K10" s="103"/>
    </row>
    <row r="11" spans="1:11">
      <c r="A11" s="17" t="s">
        <v>43</v>
      </c>
      <c r="B11" s="18"/>
      <c r="C11" s="18"/>
      <c r="D11" s="18"/>
      <c r="E11" s="18"/>
      <c r="F11" s="18"/>
      <c r="G11" s="22">
        <v>98.5</v>
      </c>
      <c r="H11" s="22">
        <v>102.7</v>
      </c>
      <c r="I11" s="22">
        <v>102.9</v>
      </c>
      <c r="J11" s="22">
        <v>102.2</v>
      </c>
      <c r="K11" s="18"/>
    </row>
    <row r="12" spans="1:11">
      <c r="A12" s="104" t="s">
        <v>7</v>
      </c>
      <c r="B12" s="104" t="s">
        <v>16</v>
      </c>
      <c r="C12" s="104" t="s">
        <v>17</v>
      </c>
      <c r="D12" s="104" t="s">
        <v>18</v>
      </c>
      <c r="E12" s="104" t="s">
        <v>19</v>
      </c>
      <c r="F12" s="104"/>
      <c r="G12" s="104"/>
      <c r="H12" s="104"/>
      <c r="I12" s="104"/>
      <c r="J12" s="104"/>
      <c r="K12" s="104"/>
    </row>
    <row r="13" spans="1:11">
      <c r="A13" s="104"/>
      <c r="B13" s="104"/>
      <c r="C13" s="104"/>
      <c r="D13" s="104"/>
      <c r="E13" s="104"/>
      <c r="F13" s="104"/>
      <c r="G13" s="104"/>
      <c r="H13" s="104"/>
      <c r="I13" s="104"/>
      <c r="J13" s="104"/>
      <c r="K13" s="104"/>
    </row>
    <row r="14" spans="1:11">
      <c r="A14" s="104"/>
      <c r="B14" s="104"/>
      <c r="C14" s="104"/>
      <c r="D14" s="104"/>
      <c r="E14" s="19" t="s">
        <v>1</v>
      </c>
      <c r="F14" s="19" t="s">
        <v>0</v>
      </c>
      <c r="G14" s="20" t="s">
        <v>3</v>
      </c>
      <c r="H14" s="19" t="s">
        <v>4</v>
      </c>
      <c r="I14" s="19" t="s">
        <v>5</v>
      </c>
      <c r="J14" s="19" t="s">
        <v>6</v>
      </c>
      <c r="K14" s="19" t="s">
        <v>20</v>
      </c>
    </row>
    <row r="15" spans="1:11">
      <c r="A15" s="19">
        <v>1</v>
      </c>
      <c r="B15" s="19">
        <v>2</v>
      </c>
      <c r="C15" s="19">
        <v>3</v>
      </c>
      <c r="D15" s="19">
        <v>4</v>
      </c>
      <c r="E15" s="19">
        <v>5</v>
      </c>
      <c r="F15" s="19">
        <v>6</v>
      </c>
      <c r="G15" s="19">
        <v>7</v>
      </c>
      <c r="H15" s="19">
        <v>8</v>
      </c>
      <c r="I15" s="19">
        <v>9</v>
      </c>
      <c r="J15" s="19">
        <v>10</v>
      </c>
      <c r="K15" s="19">
        <v>11</v>
      </c>
    </row>
    <row r="16" spans="1:11">
      <c r="A16" s="107" t="s">
        <v>21</v>
      </c>
      <c r="B16" s="108" t="s">
        <v>22</v>
      </c>
      <c r="C16" s="104" t="s">
        <v>23</v>
      </c>
      <c r="D16" s="19" t="s">
        <v>20</v>
      </c>
      <c r="E16" s="21">
        <f t="shared" ref="E16:J16" si="0">SUM(E17:E20)</f>
        <v>9486.7999999999993</v>
      </c>
      <c r="F16" s="21">
        <f t="shared" si="0"/>
        <v>9577</v>
      </c>
      <c r="G16" s="21">
        <f t="shared" si="0"/>
        <v>8112.2207999999991</v>
      </c>
      <c r="H16" s="21">
        <f t="shared" si="0"/>
        <v>8368.5918303999988</v>
      </c>
      <c r="I16" s="21">
        <f t="shared" si="0"/>
        <v>8645.3593863951992</v>
      </c>
      <c r="J16" s="21">
        <f t="shared" si="0"/>
        <v>8888.8729386092218</v>
      </c>
      <c r="K16" s="21">
        <f>K17+K18+K19+K20</f>
        <v>53078.84495540442</v>
      </c>
    </row>
    <row r="17" spans="1:11">
      <c r="A17" s="107"/>
      <c r="B17" s="108"/>
      <c r="C17" s="104"/>
      <c r="D17" s="19" t="s">
        <v>24</v>
      </c>
      <c r="E17" s="21">
        <v>0</v>
      </c>
      <c r="F17" s="21">
        <v>0</v>
      </c>
      <c r="G17" s="21">
        <v>0</v>
      </c>
      <c r="H17" s="21">
        <v>0</v>
      </c>
      <c r="I17" s="21">
        <v>0</v>
      </c>
      <c r="J17" s="21">
        <v>0</v>
      </c>
      <c r="K17" s="21">
        <f>SUM(E17:J17)</f>
        <v>0</v>
      </c>
    </row>
    <row r="18" spans="1:11">
      <c r="A18" s="107"/>
      <c r="B18" s="108"/>
      <c r="C18" s="104"/>
      <c r="D18" s="19" t="s">
        <v>25</v>
      </c>
      <c r="E18" s="21">
        <v>1473</v>
      </c>
      <c r="F18" s="21">
        <v>1473</v>
      </c>
      <c r="G18" s="21">
        <v>0</v>
      </c>
      <c r="H18" s="21">
        <v>0</v>
      </c>
      <c r="I18" s="21">
        <v>0</v>
      </c>
      <c r="J18" s="21">
        <v>0</v>
      </c>
      <c r="K18" s="21">
        <f>SUM(E18:J18)</f>
        <v>2946</v>
      </c>
    </row>
    <row r="19" spans="1:11">
      <c r="A19" s="107"/>
      <c r="B19" s="108"/>
      <c r="C19" s="104"/>
      <c r="D19" s="19" t="s">
        <v>26</v>
      </c>
      <c r="E19" s="21">
        <v>5866.4</v>
      </c>
      <c r="F19" s="21">
        <v>5866.4</v>
      </c>
      <c r="G19" s="21">
        <f>F19*98.5%</f>
        <v>5778.4039999999995</v>
      </c>
      <c r="H19" s="21">
        <f>G19*102.7%</f>
        <v>5934.4209080000001</v>
      </c>
      <c r="I19" s="21">
        <f>H19*102.9%</f>
        <v>6106.5191143320008</v>
      </c>
      <c r="J19" s="21">
        <f>I19*102.2%</f>
        <v>6240.8625348473051</v>
      </c>
      <c r="K19" s="21">
        <f>SUM(E19:J19)</f>
        <v>35793.006557179302</v>
      </c>
    </row>
    <row r="20" spans="1:11">
      <c r="A20" s="107"/>
      <c r="B20" s="108"/>
      <c r="C20" s="104"/>
      <c r="D20" s="19" t="s">
        <v>27</v>
      </c>
      <c r="E20" s="21">
        <v>2147.4</v>
      </c>
      <c r="F20" s="21">
        <v>2237.6</v>
      </c>
      <c r="G20" s="21">
        <f>F20*104.3%</f>
        <v>2333.8167999999996</v>
      </c>
      <c r="H20" s="21">
        <f>G20*104.3%</f>
        <v>2434.1709223999992</v>
      </c>
      <c r="I20" s="21">
        <f>H20*104.3%</f>
        <v>2538.8402720631989</v>
      </c>
      <c r="J20" s="21">
        <f>I20*104.3%</f>
        <v>2648.0104037619162</v>
      </c>
      <c r="K20" s="21">
        <f>SUM(E20:J20)</f>
        <v>14339.838398225114</v>
      </c>
    </row>
    <row r="21" spans="1:11">
      <c r="A21" s="109" t="s">
        <v>28</v>
      </c>
      <c r="B21" s="111" t="s">
        <v>29</v>
      </c>
      <c r="C21" s="113" t="s">
        <v>23</v>
      </c>
      <c r="D21" s="19" t="s">
        <v>20</v>
      </c>
      <c r="E21" s="21">
        <f t="shared" ref="E21:J21" si="1">SUM(E22:E25)</f>
        <v>95455.2</v>
      </c>
      <c r="F21" s="21">
        <f t="shared" si="1"/>
        <v>97455.2</v>
      </c>
      <c r="G21" s="21">
        <f t="shared" si="1"/>
        <v>99172.772000000012</v>
      </c>
      <c r="H21" s="21">
        <f t="shared" si="1"/>
        <v>101850.43684400001</v>
      </c>
      <c r="I21" s="21">
        <f t="shared" si="1"/>
        <v>104644.41354187604</v>
      </c>
      <c r="J21" s="21">
        <f t="shared" si="1"/>
        <v>107356.58436931283</v>
      </c>
      <c r="K21" s="21">
        <f>K22+K23+K24+K25</f>
        <v>605934.6067551889</v>
      </c>
    </row>
    <row r="22" spans="1:11">
      <c r="A22" s="110"/>
      <c r="B22" s="112"/>
      <c r="C22" s="114"/>
      <c r="D22" s="19" t="s">
        <v>24</v>
      </c>
      <c r="E22" s="21">
        <v>0</v>
      </c>
      <c r="F22" s="21">
        <v>0</v>
      </c>
      <c r="G22" s="21">
        <v>0</v>
      </c>
      <c r="H22" s="21">
        <v>0</v>
      </c>
      <c r="I22" s="21">
        <v>0</v>
      </c>
      <c r="J22" s="21">
        <v>0</v>
      </c>
      <c r="K22" s="21">
        <f>SUM(E22:J22)</f>
        <v>0</v>
      </c>
    </row>
    <row r="23" spans="1:11">
      <c r="A23" s="110"/>
      <c r="B23" s="112"/>
      <c r="C23" s="114"/>
      <c r="D23" s="19" t="s">
        <v>25</v>
      </c>
      <c r="E23" s="21">
        <v>0</v>
      </c>
      <c r="F23" s="21">
        <v>0</v>
      </c>
      <c r="G23" s="21">
        <v>0</v>
      </c>
      <c r="H23" s="21">
        <v>0</v>
      </c>
      <c r="I23" s="21">
        <v>0</v>
      </c>
      <c r="J23" s="21">
        <v>0</v>
      </c>
      <c r="K23" s="21">
        <f>SUM(E23:J23)</f>
        <v>0</v>
      </c>
    </row>
    <row r="24" spans="1:11">
      <c r="A24" s="110"/>
      <c r="B24" s="112"/>
      <c r="C24" s="114"/>
      <c r="D24" s="19" t="s">
        <v>26</v>
      </c>
      <c r="E24" s="21">
        <v>21755.200000000001</v>
      </c>
      <c r="F24" s="21">
        <v>21755.200000000001</v>
      </c>
      <c r="G24" s="21">
        <f>F24*98.5%</f>
        <v>21428.871999999999</v>
      </c>
      <c r="H24" s="21">
        <f>G24*102.7%</f>
        <v>22007.451544000003</v>
      </c>
      <c r="I24" s="21">
        <f>H24*102.9%</f>
        <v>22645.667638776005</v>
      </c>
      <c r="J24" s="21">
        <f>I24*102.2%</f>
        <v>23143.872326829078</v>
      </c>
      <c r="K24" s="21">
        <f>SUM(E24:J24)</f>
        <v>132736.26350960508</v>
      </c>
    </row>
    <row r="25" spans="1:11">
      <c r="A25" s="110"/>
      <c r="B25" s="112"/>
      <c r="C25" s="115"/>
      <c r="D25" s="19" t="s">
        <v>27</v>
      </c>
      <c r="E25" s="21">
        <v>73700</v>
      </c>
      <c r="F25" s="21">
        <v>75700</v>
      </c>
      <c r="G25" s="21">
        <f>F25*102.7%</f>
        <v>77743.900000000009</v>
      </c>
      <c r="H25" s="21">
        <f>G25*102.7%</f>
        <v>79842.985300000015</v>
      </c>
      <c r="I25" s="21">
        <f>H25*102.7%</f>
        <v>81998.745903100033</v>
      </c>
      <c r="J25" s="21">
        <f>I25*102.7%</f>
        <v>84212.712042483749</v>
      </c>
      <c r="K25" s="21">
        <f>SUM(E25:J25)</f>
        <v>473198.34324558382</v>
      </c>
    </row>
    <row r="26" spans="1:11">
      <c r="A26" s="105" t="s">
        <v>30</v>
      </c>
      <c r="B26" s="106" t="s">
        <v>31</v>
      </c>
      <c r="C26" s="104" t="s">
        <v>23</v>
      </c>
      <c r="D26" s="20" t="s">
        <v>20</v>
      </c>
      <c r="E26" s="21">
        <f t="shared" ref="E26:J26" si="2">E27+E28+E29+E30</f>
        <v>3480.1</v>
      </c>
      <c r="F26" s="21">
        <f t="shared" si="2"/>
        <v>3485.1</v>
      </c>
      <c r="G26" s="21">
        <f t="shared" si="2"/>
        <v>3075.8215</v>
      </c>
      <c r="H26" s="21">
        <f t="shared" si="2"/>
        <v>3162.5186805000003</v>
      </c>
      <c r="I26" s="21">
        <f t="shared" si="2"/>
        <v>3257.6367222345007</v>
      </c>
      <c r="J26" s="21">
        <f t="shared" si="2"/>
        <v>3332.9847301236596</v>
      </c>
      <c r="K26" s="21">
        <f>K27+K28+K29+K30</f>
        <v>19794.161632858162</v>
      </c>
    </row>
    <row r="27" spans="1:11">
      <c r="A27" s="105"/>
      <c r="B27" s="106"/>
      <c r="C27" s="104"/>
      <c r="D27" s="20" t="s">
        <v>24</v>
      </c>
      <c r="E27" s="21">
        <v>0</v>
      </c>
      <c r="F27" s="21">
        <v>0</v>
      </c>
      <c r="G27" s="21">
        <v>0</v>
      </c>
      <c r="H27" s="21">
        <v>0</v>
      </c>
      <c r="I27" s="21">
        <v>0</v>
      </c>
      <c r="J27" s="21">
        <v>0</v>
      </c>
      <c r="K27" s="21">
        <f>SUM(E27:J27)</f>
        <v>0</v>
      </c>
    </row>
    <row r="28" spans="1:11">
      <c r="A28" s="105"/>
      <c r="B28" s="106"/>
      <c r="C28" s="104"/>
      <c r="D28" s="20" t="s">
        <v>25</v>
      </c>
      <c r="E28" s="21">
        <v>368.2</v>
      </c>
      <c r="F28" s="21">
        <v>368.2</v>
      </c>
      <c r="G28" s="21">
        <v>0</v>
      </c>
      <c r="H28" s="21">
        <v>0</v>
      </c>
      <c r="I28" s="21">
        <v>0</v>
      </c>
      <c r="J28" s="21">
        <f>I28</f>
        <v>0</v>
      </c>
      <c r="K28" s="21">
        <f>SUM(E28:J28)</f>
        <v>736.4</v>
      </c>
    </row>
    <row r="29" spans="1:11">
      <c r="A29" s="105"/>
      <c r="B29" s="106"/>
      <c r="C29" s="104"/>
      <c r="D29" s="20" t="s">
        <v>26</v>
      </c>
      <c r="E29" s="21">
        <v>3071.9</v>
      </c>
      <c r="F29" s="21">
        <v>3071.9</v>
      </c>
      <c r="G29" s="21">
        <f>F29*98.5%</f>
        <v>3025.8215</v>
      </c>
      <c r="H29" s="21">
        <f>G29*102.7%</f>
        <v>3107.5186805000003</v>
      </c>
      <c r="I29" s="21">
        <f>H29*102.9%</f>
        <v>3197.6367222345007</v>
      </c>
      <c r="J29" s="21">
        <f>I29*102.2%</f>
        <v>3267.9847301236596</v>
      </c>
      <c r="K29" s="21">
        <f>SUM(E29:J29)</f>
        <v>18742.761632858161</v>
      </c>
    </row>
    <row r="30" spans="1:11">
      <c r="A30" s="105"/>
      <c r="B30" s="106"/>
      <c r="C30" s="104"/>
      <c r="D30" s="20" t="s">
        <v>27</v>
      </c>
      <c r="E30" s="21">
        <v>40</v>
      </c>
      <c r="F30" s="21">
        <v>45</v>
      </c>
      <c r="G30" s="21">
        <v>50</v>
      </c>
      <c r="H30" s="21">
        <v>55</v>
      </c>
      <c r="I30" s="21">
        <v>60</v>
      </c>
      <c r="J30" s="21">
        <v>65</v>
      </c>
      <c r="K30" s="21">
        <f>SUM(E30:J30)</f>
        <v>315</v>
      </c>
    </row>
    <row r="31" spans="1:11">
      <c r="A31" s="116" t="s">
        <v>38</v>
      </c>
      <c r="B31" s="106" t="s">
        <v>32</v>
      </c>
      <c r="C31" s="104" t="s">
        <v>23</v>
      </c>
      <c r="D31" s="20" t="s">
        <v>20</v>
      </c>
      <c r="E31" s="21">
        <f t="shared" ref="E31:J31" si="3">E32+E33+E34+E35</f>
        <v>5800</v>
      </c>
      <c r="F31" s="21">
        <f t="shared" si="3"/>
        <v>5800</v>
      </c>
      <c r="G31" s="21">
        <f t="shared" si="3"/>
        <v>5713</v>
      </c>
      <c r="H31" s="21">
        <f t="shared" si="3"/>
        <v>5867.2510000000011</v>
      </c>
      <c r="I31" s="21">
        <f t="shared" si="3"/>
        <v>6037.4012790000015</v>
      </c>
      <c r="J31" s="21">
        <f t="shared" si="3"/>
        <v>6170.2241071380013</v>
      </c>
      <c r="K31" s="21">
        <f>K32+K33+K34+K35</f>
        <v>35387.876386137999</v>
      </c>
    </row>
    <row r="32" spans="1:11">
      <c r="A32" s="116"/>
      <c r="B32" s="106"/>
      <c r="C32" s="104"/>
      <c r="D32" s="20" t="s">
        <v>24</v>
      </c>
      <c r="E32" s="21">
        <v>0</v>
      </c>
      <c r="F32" s="21">
        <v>0</v>
      </c>
      <c r="G32" s="21">
        <v>0</v>
      </c>
      <c r="H32" s="21">
        <v>0</v>
      </c>
      <c r="I32" s="21">
        <v>0</v>
      </c>
      <c r="J32" s="21">
        <v>0</v>
      </c>
      <c r="K32" s="21">
        <f>SUM(E32:J32)</f>
        <v>0</v>
      </c>
    </row>
    <row r="33" spans="1:11">
      <c r="A33" s="116"/>
      <c r="B33" s="106"/>
      <c r="C33" s="104"/>
      <c r="D33" s="20" t="s">
        <v>25</v>
      </c>
      <c r="E33" s="21">
        <v>0</v>
      </c>
      <c r="F33" s="21">
        <v>0</v>
      </c>
      <c r="G33" s="21">
        <v>0</v>
      </c>
      <c r="H33" s="21">
        <v>0</v>
      </c>
      <c r="I33" s="21">
        <v>0</v>
      </c>
      <c r="J33" s="21">
        <v>0</v>
      </c>
      <c r="K33" s="21">
        <f>SUM(E33:J33)</f>
        <v>0</v>
      </c>
    </row>
    <row r="34" spans="1:11">
      <c r="A34" s="116"/>
      <c r="B34" s="106"/>
      <c r="C34" s="104"/>
      <c r="D34" s="20" t="s">
        <v>26</v>
      </c>
      <c r="E34" s="21">
        <v>5800</v>
      </c>
      <c r="F34" s="21">
        <v>5800</v>
      </c>
      <c r="G34" s="21">
        <f>F34*98.5%</f>
        <v>5713</v>
      </c>
      <c r="H34" s="21">
        <f>G34*102.7%</f>
        <v>5867.2510000000011</v>
      </c>
      <c r="I34" s="21">
        <f>H34*102.9%</f>
        <v>6037.4012790000015</v>
      </c>
      <c r="J34" s="21">
        <f>I34*102.2%</f>
        <v>6170.2241071380013</v>
      </c>
      <c r="K34" s="21">
        <f>SUM(E34:J34)</f>
        <v>35387.876386137999</v>
      </c>
    </row>
    <row r="35" spans="1:11">
      <c r="A35" s="116"/>
      <c r="B35" s="106"/>
      <c r="C35" s="104"/>
      <c r="D35" s="20" t="s">
        <v>27</v>
      </c>
      <c r="E35" s="21">
        <v>0</v>
      </c>
      <c r="F35" s="21">
        <v>0</v>
      </c>
      <c r="G35" s="21">
        <v>0</v>
      </c>
      <c r="H35" s="21">
        <v>0</v>
      </c>
      <c r="I35" s="21">
        <v>0</v>
      </c>
      <c r="J35" s="21">
        <v>0</v>
      </c>
      <c r="K35" s="21">
        <f>SUM(E35:J35)</f>
        <v>0</v>
      </c>
    </row>
    <row r="36" spans="1:11">
      <c r="A36" s="116" t="s">
        <v>39</v>
      </c>
      <c r="B36" s="106" t="s">
        <v>33</v>
      </c>
      <c r="C36" s="104" t="s">
        <v>23</v>
      </c>
      <c r="D36" s="20" t="s">
        <v>20</v>
      </c>
      <c r="E36" s="21">
        <f t="shared" ref="E36:J36" si="4">E39+E40</f>
        <v>2000</v>
      </c>
      <c r="F36" s="21">
        <f t="shared" si="4"/>
        <v>2000</v>
      </c>
      <c r="G36" s="21">
        <f t="shared" si="4"/>
        <v>1970</v>
      </c>
      <c r="H36" s="21">
        <f t="shared" si="4"/>
        <v>2023.1900000000003</v>
      </c>
      <c r="I36" s="21">
        <f t="shared" si="4"/>
        <v>2081.8625100000004</v>
      </c>
      <c r="J36" s="21">
        <f t="shared" si="4"/>
        <v>2127.6634852200004</v>
      </c>
      <c r="K36" s="21">
        <f>SUM(E36:J36)</f>
        <v>12202.715995220002</v>
      </c>
    </row>
    <row r="37" spans="1:11">
      <c r="A37" s="116"/>
      <c r="B37" s="106"/>
      <c r="C37" s="104"/>
      <c r="D37" s="20" t="s">
        <v>24</v>
      </c>
      <c r="E37" s="21">
        <v>0</v>
      </c>
      <c r="F37" s="21">
        <v>0</v>
      </c>
      <c r="G37" s="21">
        <v>0</v>
      </c>
      <c r="H37" s="21">
        <v>0</v>
      </c>
      <c r="I37" s="21">
        <v>0</v>
      </c>
      <c r="J37" s="21">
        <v>0</v>
      </c>
      <c r="K37" s="21">
        <v>0</v>
      </c>
    </row>
    <row r="38" spans="1:11">
      <c r="A38" s="116"/>
      <c r="B38" s="106"/>
      <c r="C38" s="104"/>
      <c r="D38" s="20" t="s">
        <v>25</v>
      </c>
      <c r="E38" s="21">
        <v>0</v>
      </c>
      <c r="F38" s="21">
        <v>0</v>
      </c>
      <c r="G38" s="21">
        <v>0</v>
      </c>
      <c r="H38" s="21">
        <v>0</v>
      </c>
      <c r="I38" s="21">
        <v>0</v>
      </c>
      <c r="J38" s="21">
        <v>0</v>
      </c>
      <c r="K38" s="21">
        <v>0</v>
      </c>
    </row>
    <row r="39" spans="1:11">
      <c r="A39" s="116"/>
      <c r="B39" s="106"/>
      <c r="C39" s="104"/>
      <c r="D39" s="20" t="s">
        <v>26</v>
      </c>
      <c r="E39" s="21">
        <v>2000</v>
      </c>
      <c r="F39" s="21">
        <v>2000</v>
      </c>
      <c r="G39" s="21">
        <f>F39*98.5%</f>
        <v>1970</v>
      </c>
      <c r="H39" s="21">
        <f>G39*102.7%</f>
        <v>2023.1900000000003</v>
      </c>
      <c r="I39" s="21">
        <f>H39*102.9%</f>
        <v>2081.8625100000004</v>
      </c>
      <c r="J39" s="21">
        <f>I39*102.2%</f>
        <v>2127.6634852200004</v>
      </c>
      <c r="K39" s="21">
        <f>SUM(E39:J39)</f>
        <v>12202.715995220002</v>
      </c>
    </row>
    <row r="40" spans="1:11">
      <c r="A40" s="116"/>
      <c r="B40" s="106"/>
      <c r="C40" s="104"/>
      <c r="D40" s="20" t="s">
        <v>27</v>
      </c>
      <c r="E40" s="21">
        <v>0</v>
      </c>
      <c r="F40" s="21">
        <v>0</v>
      </c>
      <c r="G40" s="21">
        <v>0</v>
      </c>
      <c r="H40" s="21">
        <v>0</v>
      </c>
      <c r="I40" s="21">
        <v>0</v>
      </c>
      <c r="J40" s="21">
        <v>0</v>
      </c>
      <c r="K40" s="21">
        <f>E40+F40+G40+H40+I40+J40</f>
        <v>0</v>
      </c>
    </row>
    <row r="41" spans="1:11">
      <c r="A41" s="116" t="s">
        <v>40</v>
      </c>
      <c r="B41" s="106" t="s">
        <v>34</v>
      </c>
      <c r="C41" s="104" t="s">
        <v>23</v>
      </c>
      <c r="D41" s="20" t="s">
        <v>20</v>
      </c>
      <c r="E41" s="21">
        <f t="shared" ref="E41:J41" si="5">E42+E43+E44+E45</f>
        <v>31000</v>
      </c>
      <c r="F41" s="21">
        <f t="shared" si="5"/>
        <v>31000</v>
      </c>
      <c r="G41" s="21">
        <f t="shared" si="5"/>
        <v>3000</v>
      </c>
      <c r="H41" s="21">
        <f t="shared" si="5"/>
        <v>3081.0000000000005</v>
      </c>
      <c r="I41" s="21">
        <f t="shared" si="5"/>
        <v>3170.3490000000011</v>
      </c>
      <c r="J41" s="21">
        <f t="shared" si="5"/>
        <v>3240.0966780000012</v>
      </c>
      <c r="K41" s="21">
        <f>K42+K43+K44+K45</f>
        <v>74491.445678000004</v>
      </c>
    </row>
    <row r="42" spans="1:11">
      <c r="A42" s="116"/>
      <c r="B42" s="106"/>
      <c r="C42" s="104"/>
      <c r="D42" s="20" t="s">
        <v>24</v>
      </c>
      <c r="E42" s="21">
        <v>0</v>
      </c>
      <c r="F42" s="21">
        <v>0</v>
      </c>
      <c r="G42" s="21">
        <v>0</v>
      </c>
      <c r="H42" s="21">
        <v>0</v>
      </c>
      <c r="I42" s="21">
        <v>0</v>
      </c>
      <c r="J42" s="21">
        <v>0</v>
      </c>
      <c r="K42" s="21">
        <f>SUM(E42:J42)</f>
        <v>0</v>
      </c>
    </row>
    <row r="43" spans="1:11">
      <c r="A43" s="116"/>
      <c r="B43" s="106"/>
      <c r="C43" s="104"/>
      <c r="D43" s="20" t="s">
        <v>25</v>
      </c>
      <c r="E43" s="21">
        <v>0</v>
      </c>
      <c r="F43" s="21">
        <v>0</v>
      </c>
      <c r="G43" s="21">
        <v>0</v>
      </c>
      <c r="H43" s="21">
        <v>0</v>
      </c>
      <c r="I43" s="21">
        <v>0</v>
      </c>
      <c r="J43" s="21">
        <v>0</v>
      </c>
      <c r="K43" s="21">
        <f>SUM(E43:J43)</f>
        <v>0</v>
      </c>
    </row>
    <row r="44" spans="1:11">
      <c r="A44" s="116"/>
      <c r="B44" s="106"/>
      <c r="C44" s="104"/>
      <c r="D44" s="20" t="s">
        <v>26</v>
      </c>
      <c r="E44" s="21">
        <v>31000</v>
      </c>
      <c r="F44" s="21">
        <v>31000</v>
      </c>
      <c r="G44" s="21">
        <v>3000</v>
      </c>
      <c r="H44" s="21">
        <f>G44*102.7%</f>
        <v>3081.0000000000005</v>
      </c>
      <c r="I44" s="21">
        <f>H44*102.9%</f>
        <v>3170.3490000000011</v>
      </c>
      <c r="J44" s="21">
        <f>I44*102.2%</f>
        <v>3240.0966780000012</v>
      </c>
      <c r="K44" s="21">
        <f>SUM(E44:J44)</f>
        <v>74491.445678000004</v>
      </c>
    </row>
    <row r="45" spans="1:11">
      <c r="A45" s="116"/>
      <c r="B45" s="106"/>
      <c r="C45" s="104"/>
      <c r="D45" s="20" t="s">
        <v>27</v>
      </c>
      <c r="E45" s="21">
        <v>0</v>
      </c>
      <c r="F45" s="21">
        <v>0</v>
      </c>
      <c r="G45" s="21">
        <v>0</v>
      </c>
      <c r="H45" s="21">
        <v>0</v>
      </c>
      <c r="I45" s="21">
        <v>0</v>
      </c>
      <c r="J45" s="21">
        <v>0</v>
      </c>
      <c r="K45" s="21">
        <f>SUM(E45:J45)</f>
        <v>0</v>
      </c>
    </row>
    <row r="46" spans="1:11">
      <c r="A46" s="116" t="s">
        <v>41</v>
      </c>
      <c r="B46" s="106" t="s">
        <v>35</v>
      </c>
      <c r="C46" s="104" t="s">
        <v>23</v>
      </c>
      <c r="D46" s="20" t="s">
        <v>20</v>
      </c>
      <c r="E46" s="21">
        <f t="shared" ref="E46:J46" si="6">E47+E48+E49+E50</f>
        <v>1800</v>
      </c>
      <c r="F46" s="21">
        <f t="shared" si="6"/>
        <v>1800</v>
      </c>
      <c r="G46" s="21">
        <f t="shared" si="6"/>
        <v>1800</v>
      </c>
      <c r="H46" s="21">
        <f t="shared" si="6"/>
        <v>1800</v>
      </c>
      <c r="I46" s="21">
        <f t="shared" si="6"/>
        <v>1800</v>
      </c>
      <c r="J46" s="21">
        <f t="shared" si="6"/>
        <v>1800</v>
      </c>
      <c r="K46" s="21">
        <f>K47+K48+K49+K50</f>
        <v>10800</v>
      </c>
    </row>
    <row r="47" spans="1:11">
      <c r="A47" s="116"/>
      <c r="B47" s="106"/>
      <c r="C47" s="104"/>
      <c r="D47" s="20" t="s">
        <v>24</v>
      </c>
      <c r="E47" s="21">
        <v>0</v>
      </c>
      <c r="F47" s="21">
        <v>0</v>
      </c>
      <c r="G47" s="21">
        <v>0</v>
      </c>
      <c r="H47" s="21">
        <v>0</v>
      </c>
      <c r="I47" s="21">
        <v>0</v>
      </c>
      <c r="J47" s="21">
        <v>0</v>
      </c>
      <c r="K47" s="21">
        <f>SUM(E47:J47)</f>
        <v>0</v>
      </c>
    </row>
    <row r="48" spans="1:11">
      <c r="A48" s="116"/>
      <c r="B48" s="106"/>
      <c r="C48" s="104"/>
      <c r="D48" s="20" t="s">
        <v>25</v>
      </c>
      <c r="E48" s="21">
        <v>0</v>
      </c>
      <c r="F48" s="21">
        <v>0</v>
      </c>
      <c r="G48" s="21">
        <v>0</v>
      </c>
      <c r="H48" s="21">
        <v>0</v>
      </c>
      <c r="I48" s="21">
        <v>0</v>
      </c>
      <c r="J48" s="21">
        <v>0</v>
      </c>
      <c r="K48" s="21">
        <f>SUM(E48:J48)</f>
        <v>0</v>
      </c>
    </row>
    <row r="49" spans="1:11">
      <c r="A49" s="116"/>
      <c r="B49" s="106"/>
      <c r="C49" s="104"/>
      <c r="D49" s="20" t="s">
        <v>26</v>
      </c>
      <c r="E49" s="21">
        <v>1800</v>
      </c>
      <c r="F49" s="21">
        <v>1800</v>
      </c>
      <c r="G49" s="21">
        <v>1800</v>
      </c>
      <c r="H49" s="21">
        <v>1800</v>
      </c>
      <c r="I49" s="21">
        <v>1800</v>
      </c>
      <c r="J49" s="21">
        <v>1800</v>
      </c>
      <c r="K49" s="21">
        <f>SUM(E49:J49)</f>
        <v>10800</v>
      </c>
    </row>
    <row r="50" spans="1:11">
      <c r="A50" s="116"/>
      <c r="B50" s="106"/>
      <c r="C50" s="104"/>
      <c r="D50" s="20" t="s">
        <v>27</v>
      </c>
      <c r="E50" s="21">
        <v>0</v>
      </c>
      <c r="F50" s="21">
        <v>0</v>
      </c>
      <c r="G50" s="21">
        <v>0</v>
      </c>
      <c r="H50" s="21">
        <v>0</v>
      </c>
      <c r="I50" s="21">
        <v>0</v>
      </c>
      <c r="J50" s="21">
        <v>0</v>
      </c>
      <c r="K50" s="21">
        <f>SUM(E50:J50)</f>
        <v>0</v>
      </c>
    </row>
    <row r="51" spans="1:11">
      <c r="A51" s="116" t="s">
        <v>42</v>
      </c>
      <c r="B51" s="117" t="s">
        <v>36</v>
      </c>
      <c r="C51" s="104" t="s">
        <v>23</v>
      </c>
      <c r="D51" s="20" t="s">
        <v>20</v>
      </c>
      <c r="E51" s="21">
        <f t="shared" ref="E51:J51" si="7">E52+E53+E54+E55</f>
        <v>61607.100000000006</v>
      </c>
      <c r="F51" s="21">
        <f t="shared" si="7"/>
        <v>62166</v>
      </c>
      <c r="G51" s="21">
        <f t="shared" si="7"/>
        <v>67180.774900000004</v>
      </c>
      <c r="H51" s="21">
        <f t="shared" si="7"/>
        <v>69180.29312110001</v>
      </c>
      <c r="I51" s="21">
        <f t="shared" si="7"/>
        <v>71347.252582822926</v>
      </c>
      <c r="J51" s="21">
        <f t="shared" si="7"/>
        <v>73200.791236432022</v>
      </c>
      <c r="K51" s="21">
        <f>K52+K53+K54+K55</f>
        <v>404682.21184035495</v>
      </c>
    </row>
    <row r="52" spans="1:11">
      <c r="A52" s="116"/>
      <c r="B52" s="118"/>
      <c r="C52" s="104"/>
      <c r="D52" s="20" t="s">
        <v>24</v>
      </c>
      <c r="E52" s="21">
        <v>0</v>
      </c>
      <c r="F52" s="21">
        <v>0</v>
      </c>
      <c r="G52" s="21">
        <v>0</v>
      </c>
      <c r="H52" s="21">
        <v>0</v>
      </c>
      <c r="I52" s="21">
        <v>0</v>
      </c>
      <c r="J52" s="21">
        <v>0</v>
      </c>
      <c r="K52" s="21">
        <f>SUM(E52:J52)</f>
        <v>0</v>
      </c>
    </row>
    <row r="53" spans="1:11">
      <c r="A53" s="116"/>
      <c r="B53" s="118"/>
      <c r="C53" s="104"/>
      <c r="D53" s="20" t="s">
        <v>25</v>
      </c>
      <c r="E53" s="21">
        <v>2941.4</v>
      </c>
      <c r="F53" s="21">
        <v>2941.4</v>
      </c>
      <c r="G53" s="21">
        <v>0</v>
      </c>
      <c r="H53" s="21">
        <v>0</v>
      </c>
      <c r="I53" s="21">
        <v>0</v>
      </c>
      <c r="J53" s="21">
        <f>I53</f>
        <v>0</v>
      </c>
      <c r="K53" s="21">
        <f>SUM(E53:J53)</f>
        <v>5882.8</v>
      </c>
    </row>
    <row r="54" spans="1:11">
      <c r="A54" s="116"/>
      <c r="B54" s="118"/>
      <c r="C54" s="104"/>
      <c r="D54" s="20" t="s">
        <v>26</v>
      </c>
      <c r="E54" s="21">
        <v>44335.5</v>
      </c>
      <c r="F54" s="21">
        <v>44335.5</v>
      </c>
      <c r="G54" s="21">
        <v>51711</v>
      </c>
      <c r="H54" s="21">
        <f>G54*102.7%</f>
        <v>53107.197000000007</v>
      </c>
      <c r="I54" s="21">
        <f>H54*102.9%</f>
        <v>54647.305713000016</v>
      </c>
      <c r="J54" s="21">
        <f>I54*102.2%</f>
        <v>55849.546438686019</v>
      </c>
      <c r="K54" s="21">
        <f>SUM(E54:J54)</f>
        <v>303986.04915168602</v>
      </c>
    </row>
    <row r="55" spans="1:11">
      <c r="A55" s="116"/>
      <c r="B55" s="119"/>
      <c r="C55" s="104"/>
      <c r="D55" s="20" t="s">
        <v>27</v>
      </c>
      <c r="E55" s="21">
        <v>14330.2</v>
      </c>
      <c r="F55" s="21">
        <v>14889.1</v>
      </c>
      <c r="G55" s="21">
        <f>F55*103.9%</f>
        <v>15469.774900000002</v>
      </c>
      <c r="H55" s="21">
        <f>G55*103.9%</f>
        <v>16073.096121100005</v>
      </c>
      <c r="I55" s="21">
        <f>H55*103.9%</f>
        <v>16699.946869822907</v>
      </c>
      <c r="J55" s="21">
        <f>I55*103.9%</f>
        <v>17351.244797746003</v>
      </c>
      <c r="K55" s="21">
        <f>SUM(E55:J55)</f>
        <v>94813.362688668916</v>
      </c>
    </row>
    <row r="56" spans="1:11">
      <c r="A56" s="104"/>
      <c r="B56" s="104"/>
      <c r="C56" s="104" t="s">
        <v>37</v>
      </c>
      <c r="D56" s="19" t="s">
        <v>20</v>
      </c>
      <c r="E56" s="21">
        <f t="shared" ref="E56:F60" si="8">E16+E21+E26+E31+E36+E41+E46+E51</f>
        <v>210629.2</v>
      </c>
      <c r="F56" s="21">
        <f t="shared" si="8"/>
        <v>213283.3</v>
      </c>
      <c r="G56" s="21">
        <f t="shared" ref="G56:J56" si="9">G16+G21+G26+G31+G36+G41+G46+G51</f>
        <v>190024.58920000002</v>
      </c>
      <c r="H56" s="21">
        <f t="shared" si="9"/>
        <v>195333.28147600003</v>
      </c>
      <c r="I56" s="21">
        <f t="shared" si="9"/>
        <v>200984.27502232866</v>
      </c>
      <c r="J56" s="21">
        <f t="shared" si="9"/>
        <v>206117.2175448357</v>
      </c>
      <c r="K56" s="21">
        <f t="shared" ref="K56:K60" si="10">SUM(E56:J56)</f>
        <v>1216371.8632431645</v>
      </c>
    </row>
    <row r="57" spans="1:11">
      <c r="A57" s="104"/>
      <c r="B57" s="104"/>
      <c r="C57" s="104"/>
      <c r="D57" s="19" t="s">
        <v>24</v>
      </c>
      <c r="E57" s="21">
        <f t="shared" si="8"/>
        <v>0</v>
      </c>
      <c r="F57" s="21">
        <f t="shared" si="8"/>
        <v>0</v>
      </c>
      <c r="G57" s="21">
        <f t="shared" ref="G57:J57" si="11">G17+G22+G27+G32+G37+G42+G47+G52</f>
        <v>0</v>
      </c>
      <c r="H57" s="21">
        <f t="shared" si="11"/>
        <v>0</v>
      </c>
      <c r="I57" s="21">
        <f t="shared" si="11"/>
        <v>0</v>
      </c>
      <c r="J57" s="21">
        <f t="shared" si="11"/>
        <v>0</v>
      </c>
      <c r="K57" s="21">
        <f t="shared" si="10"/>
        <v>0</v>
      </c>
    </row>
    <row r="58" spans="1:11">
      <c r="A58" s="104"/>
      <c r="B58" s="104"/>
      <c r="C58" s="104"/>
      <c r="D58" s="19" t="s">
        <v>25</v>
      </c>
      <c r="E58" s="21">
        <f t="shared" si="8"/>
        <v>4782.6000000000004</v>
      </c>
      <c r="F58" s="21">
        <f t="shared" si="8"/>
        <v>4782.6000000000004</v>
      </c>
      <c r="G58" s="21">
        <f t="shared" ref="G58:J58" si="12">G18+G23+G28+G33+G38+G43+G48+G53</f>
        <v>0</v>
      </c>
      <c r="H58" s="21">
        <f t="shared" si="12"/>
        <v>0</v>
      </c>
      <c r="I58" s="21">
        <f t="shared" si="12"/>
        <v>0</v>
      </c>
      <c r="J58" s="21">
        <f t="shared" si="12"/>
        <v>0</v>
      </c>
      <c r="K58" s="21">
        <f t="shared" si="10"/>
        <v>9565.2000000000007</v>
      </c>
    </row>
    <row r="59" spans="1:11">
      <c r="A59" s="104"/>
      <c r="B59" s="104"/>
      <c r="C59" s="104"/>
      <c r="D59" s="19" t="s">
        <v>26</v>
      </c>
      <c r="E59" s="21">
        <f t="shared" si="8"/>
        <v>115629</v>
      </c>
      <c r="F59" s="21">
        <f t="shared" si="8"/>
        <v>115629</v>
      </c>
      <c r="G59" s="21">
        <f t="shared" ref="G59:J59" si="13">G19+G24+G29+G34+G39+G44+G49+G54</f>
        <v>94427.097500000003</v>
      </c>
      <c r="H59" s="21">
        <f t="shared" si="13"/>
        <v>96928.029132500014</v>
      </c>
      <c r="I59" s="21">
        <f t="shared" si="13"/>
        <v>99686.741977342521</v>
      </c>
      <c r="J59" s="21">
        <f t="shared" si="13"/>
        <v>101840.25030084407</v>
      </c>
      <c r="K59" s="21">
        <f t="shared" si="10"/>
        <v>624140.11891068658</v>
      </c>
    </row>
    <row r="60" spans="1:11">
      <c r="A60" s="104"/>
      <c r="B60" s="104"/>
      <c r="C60" s="104"/>
      <c r="D60" s="19" t="s">
        <v>27</v>
      </c>
      <c r="E60" s="21">
        <f t="shared" si="8"/>
        <v>90217.599999999991</v>
      </c>
      <c r="F60" s="21">
        <f t="shared" si="8"/>
        <v>92871.700000000012</v>
      </c>
      <c r="G60" s="21">
        <f t="shared" ref="G60:J60" si="14">G20+G25+G30+G35+G40+G45+G50+G55</f>
        <v>95597.491700000013</v>
      </c>
      <c r="H60" s="21">
        <f t="shared" si="14"/>
        <v>98405.252343500018</v>
      </c>
      <c r="I60" s="21">
        <f t="shared" si="14"/>
        <v>101297.53304498614</v>
      </c>
      <c r="J60" s="21">
        <f t="shared" si="14"/>
        <v>104276.96724399168</v>
      </c>
      <c r="K60" s="21">
        <f t="shared" si="10"/>
        <v>582666.54433247785</v>
      </c>
    </row>
    <row r="63" spans="1:11">
      <c r="G63" s="23">
        <f>F5-G59</f>
        <v>24178.328500000003</v>
      </c>
      <c r="H63" s="23">
        <f>G5-H59</f>
        <v>24879.743369499978</v>
      </c>
      <c r="I63" s="23">
        <f>H5-I59</f>
        <v>25653.455927215458</v>
      </c>
      <c r="J63" s="23">
        <f>I5-J59</f>
        <v>26257.431957614186</v>
      </c>
    </row>
  </sheetData>
  <mergeCells count="34">
    <mergeCell ref="A51:A55"/>
    <mergeCell ref="B51:B55"/>
    <mergeCell ref="C51:C55"/>
    <mergeCell ref="A56:B60"/>
    <mergeCell ref="C56:C60"/>
    <mergeCell ref="A41:A45"/>
    <mergeCell ref="B41:B45"/>
    <mergeCell ref="C41:C45"/>
    <mergeCell ref="A46:A50"/>
    <mergeCell ref="B46:B50"/>
    <mergeCell ref="C46:C50"/>
    <mergeCell ref="A31:A35"/>
    <mergeCell ref="B31:B35"/>
    <mergeCell ref="C31:C35"/>
    <mergeCell ref="A36:A40"/>
    <mergeCell ref="B36:B40"/>
    <mergeCell ref="C36:C40"/>
    <mergeCell ref="A26:A30"/>
    <mergeCell ref="B26:B30"/>
    <mergeCell ref="C26:C30"/>
    <mergeCell ref="A16:A20"/>
    <mergeCell ref="B16:B20"/>
    <mergeCell ref="C16:C20"/>
    <mergeCell ref="A21:A25"/>
    <mergeCell ref="B21:B25"/>
    <mergeCell ref="C21:C25"/>
    <mergeCell ref="A1:I1"/>
    <mergeCell ref="A9:K9"/>
    <mergeCell ref="A10:K10"/>
    <mergeCell ref="A12:A14"/>
    <mergeCell ref="B12:B14"/>
    <mergeCell ref="C12:C14"/>
    <mergeCell ref="D12:D14"/>
    <mergeCell ref="E12:K13"/>
  </mergeCells>
  <pageMargins left="0.51181102362204722" right="0.31496062992125984" top="0.55118110236220474" bottom="0.19685039370078741" header="0" footer="0"/>
  <pageSetup paperSize="8" scale="50" orientation="portrait" r:id="rId1"/>
</worksheet>
</file>

<file path=xl/worksheets/sheet3.xml><?xml version="1.0" encoding="utf-8"?>
<worksheet xmlns="http://schemas.openxmlformats.org/spreadsheetml/2006/main" xmlns:r="http://schemas.openxmlformats.org/officeDocument/2006/relationships">
  <dimension ref="A1:K63"/>
  <sheetViews>
    <sheetView topLeftCell="A5" workbookViewId="0">
      <pane xSplit="6" ySplit="16" topLeftCell="G21" activePane="bottomRight" state="frozen"/>
      <selection activeCell="A5" sqref="A5"/>
      <selection pane="topRight" activeCell="G5" sqref="G5"/>
      <selection pane="bottomLeft" activeCell="A21" sqref="A21"/>
      <selection pane="bottomRight" activeCell="J7" sqref="J7:J8"/>
    </sheetView>
  </sheetViews>
  <sheetFormatPr defaultRowHeight="15"/>
  <cols>
    <col min="1" max="1" width="7.140625" customWidth="1"/>
    <col min="2" max="2" width="56" customWidth="1"/>
    <col min="3" max="3" width="14.7109375" customWidth="1"/>
    <col min="4" max="4" width="13.7109375" customWidth="1"/>
    <col min="5" max="5" width="14.140625" customWidth="1"/>
    <col min="6" max="6" width="14.85546875" customWidth="1"/>
    <col min="7" max="7" width="12.85546875" customWidth="1"/>
    <col min="8" max="8" width="13.7109375" customWidth="1"/>
    <col min="9" max="9" width="14.140625" customWidth="1"/>
    <col min="10" max="10" width="11.5703125" bestFit="1" customWidth="1"/>
    <col min="11" max="11" width="13.28515625" customWidth="1"/>
  </cols>
  <sheetData>
    <row r="1" spans="1:11" ht="51" customHeight="1">
      <c r="A1" s="102" t="s">
        <v>12</v>
      </c>
      <c r="B1" s="102"/>
      <c r="C1" s="102"/>
      <c r="D1" s="102"/>
      <c r="E1" s="102"/>
      <c r="F1" s="102"/>
      <c r="G1" s="102"/>
      <c r="H1" s="102"/>
      <c r="I1" s="102"/>
    </row>
    <row r="2" spans="1:11" ht="21" customHeight="1">
      <c r="A2" t="s">
        <v>13</v>
      </c>
      <c r="B2" s="7"/>
      <c r="C2" s="7"/>
      <c r="D2" s="7"/>
      <c r="E2" s="7"/>
      <c r="F2" s="7"/>
      <c r="G2" s="7"/>
      <c r="H2" s="7"/>
      <c r="I2" s="7"/>
    </row>
    <row r="3" spans="1:11" ht="94.5" customHeight="1">
      <c r="A3" s="9" t="s">
        <v>7</v>
      </c>
      <c r="B3" s="8" t="s">
        <v>9</v>
      </c>
      <c r="C3" s="8" t="s">
        <v>2</v>
      </c>
      <c r="D3" s="8" t="s">
        <v>1</v>
      </c>
      <c r="E3" s="8" t="s">
        <v>0</v>
      </c>
      <c r="F3" s="8" t="s">
        <v>3</v>
      </c>
      <c r="G3" s="8" t="s">
        <v>4</v>
      </c>
      <c r="H3" s="8" t="s">
        <v>5</v>
      </c>
      <c r="I3" s="8" t="s">
        <v>6</v>
      </c>
    </row>
    <row r="4" spans="1:11" ht="18" customHeight="1">
      <c r="A4" s="9">
        <v>1</v>
      </c>
      <c r="B4" s="1">
        <v>2</v>
      </c>
      <c r="C4" s="1">
        <v>5</v>
      </c>
      <c r="D4" s="1">
        <v>6</v>
      </c>
      <c r="E4" s="1">
        <v>7</v>
      </c>
      <c r="F4" s="6">
        <v>8</v>
      </c>
      <c r="G4" s="6">
        <v>9</v>
      </c>
      <c r="H4" s="6">
        <v>10</v>
      </c>
      <c r="I4" s="6">
        <v>11</v>
      </c>
    </row>
    <row r="5" spans="1:11" ht="31.5">
      <c r="A5" s="10" t="s">
        <v>8</v>
      </c>
      <c r="B5" s="2" t="s">
        <v>11</v>
      </c>
      <c r="C5" s="3">
        <v>114911.6</v>
      </c>
      <c r="D5" s="3">
        <v>120411.6</v>
      </c>
      <c r="E5" s="3">
        <v>120411.6</v>
      </c>
      <c r="F5" s="3">
        <f>E5*F6</f>
        <v>118605.42600000001</v>
      </c>
      <c r="G5" s="3">
        <f>F5*G6</f>
        <v>121807.77250199999</v>
      </c>
      <c r="H5" s="3">
        <f>G5*H6</f>
        <v>125340.19790455798</v>
      </c>
      <c r="I5" s="3">
        <f>H5*I6</f>
        <v>128097.68225845826</v>
      </c>
    </row>
    <row r="6" spans="1:11" s="12" customFormat="1" ht="15.75">
      <c r="A6" s="11"/>
      <c r="B6" s="14" t="s">
        <v>10</v>
      </c>
      <c r="C6" s="15"/>
      <c r="D6" s="15"/>
      <c r="E6" s="15"/>
      <c r="F6" s="16">
        <v>0.98499999999999999</v>
      </c>
      <c r="G6" s="16">
        <v>1.0269999999999999</v>
      </c>
      <c r="H6" s="16">
        <v>1.0289999999999999</v>
      </c>
      <c r="I6" s="16">
        <v>1.022</v>
      </c>
    </row>
    <row r="7" spans="1:11">
      <c r="B7" s="4"/>
      <c r="C7" s="4"/>
      <c r="D7" s="4">
        <f>D5+30000</f>
        <v>150411.6</v>
      </c>
      <c r="E7" s="4"/>
      <c r="F7" s="4"/>
      <c r="G7" s="4"/>
      <c r="H7" s="4"/>
      <c r="I7" s="4"/>
      <c r="J7" s="23">
        <f>D7+E5+F5+G5+H5+I5</f>
        <v>764674.27866501629</v>
      </c>
    </row>
    <row r="8" spans="1:11">
      <c r="B8" s="5"/>
      <c r="C8" s="13"/>
      <c r="D8" s="13"/>
      <c r="E8" s="13"/>
      <c r="F8" s="13"/>
      <c r="G8" s="13"/>
      <c r="H8" s="13"/>
      <c r="I8" s="13"/>
      <c r="J8">
        <v>582000</v>
      </c>
      <c r="K8" s="23">
        <f>J7+J8</f>
        <v>1346674.2786650164</v>
      </c>
    </row>
    <row r="9" spans="1:11">
      <c r="A9" s="103" t="s">
        <v>14</v>
      </c>
      <c r="B9" s="103"/>
      <c r="C9" s="103"/>
      <c r="D9" s="103"/>
      <c r="E9" s="103"/>
      <c r="F9" s="103"/>
      <c r="G9" s="103"/>
      <c r="H9" s="103"/>
      <c r="I9" s="103"/>
      <c r="J9" s="103"/>
      <c r="K9" s="103"/>
    </row>
    <row r="10" spans="1:11">
      <c r="A10" s="103" t="s">
        <v>15</v>
      </c>
      <c r="B10" s="103"/>
      <c r="C10" s="103"/>
      <c r="D10" s="103"/>
      <c r="E10" s="103"/>
      <c r="F10" s="103"/>
      <c r="G10" s="103"/>
      <c r="H10" s="103"/>
      <c r="I10" s="103"/>
      <c r="J10" s="103"/>
      <c r="K10" s="103"/>
    </row>
    <row r="11" spans="1:11">
      <c r="A11" s="17" t="s">
        <v>43</v>
      </c>
      <c r="B11" s="18"/>
      <c r="C11" s="18"/>
      <c r="D11" s="18"/>
      <c r="E11" s="18"/>
      <c r="F11" s="18"/>
      <c r="G11" s="22">
        <v>98.5</v>
      </c>
      <c r="H11" s="22">
        <v>102.7</v>
      </c>
      <c r="I11" s="22">
        <v>102.9</v>
      </c>
      <c r="J11" s="22">
        <v>102.2</v>
      </c>
      <c r="K11" s="18"/>
    </row>
    <row r="12" spans="1:11">
      <c r="A12" s="104" t="s">
        <v>7</v>
      </c>
      <c r="B12" s="104" t="s">
        <v>16</v>
      </c>
      <c r="C12" s="104" t="s">
        <v>17</v>
      </c>
      <c r="D12" s="104" t="s">
        <v>18</v>
      </c>
      <c r="E12" s="104" t="s">
        <v>19</v>
      </c>
      <c r="F12" s="104"/>
      <c r="G12" s="104"/>
      <c r="H12" s="104"/>
      <c r="I12" s="104"/>
      <c r="J12" s="104"/>
      <c r="K12" s="104"/>
    </row>
    <row r="13" spans="1:11">
      <c r="A13" s="104"/>
      <c r="B13" s="104"/>
      <c r="C13" s="104"/>
      <c r="D13" s="104"/>
      <c r="E13" s="104"/>
      <c r="F13" s="104"/>
      <c r="G13" s="104"/>
      <c r="H13" s="104"/>
      <c r="I13" s="104"/>
      <c r="J13" s="104"/>
      <c r="K13" s="104"/>
    </row>
    <row r="14" spans="1:11">
      <c r="A14" s="104"/>
      <c r="B14" s="104"/>
      <c r="C14" s="104"/>
      <c r="D14" s="104"/>
      <c r="E14" s="24" t="s">
        <v>1</v>
      </c>
      <c r="F14" s="24" t="s">
        <v>0</v>
      </c>
      <c r="G14" s="20" t="s">
        <v>3</v>
      </c>
      <c r="H14" s="24" t="s">
        <v>4</v>
      </c>
      <c r="I14" s="24" t="s">
        <v>5</v>
      </c>
      <c r="J14" s="24" t="s">
        <v>6</v>
      </c>
      <c r="K14" s="24" t="s">
        <v>20</v>
      </c>
    </row>
    <row r="15" spans="1:11">
      <c r="A15" s="24">
        <v>1</v>
      </c>
      <c r="B15" s="24">
        <v>2</v>
      </c>
      <c r="C15" s="24">
        <v>3</v>
      </c>
      <c r="D15" s="24">
        <v>4</v>
      </c>
      <c r="E15" s="24">
        <v>5</v>
      </c>
      <c r="F15" s="24">
        <v>6</v>
      </c>
      <c r="G15" s="24">
        <v>7</v>
      </c>
      <c r="H15" s="24">
        <v>8</v>
      </c>
      <c r="I15" s="24">
        <v>9</v>
      </c>
      <c r="J15" s="24">
        <v>10</v>
      </c>
      <c r="K15" s="24">
        <v>11</v>
      </c>
    </row>
    <row r="16" spans="1:11">
      <c r="A16" s="107" t="s">
        <v>21</v>
      </c>
      <c r="B16" s="108" t="s">
        <v>22</v>
      </c>
      <c r="C16" s="104" t="s">
        <v>23</v>
      </c>
      <c r="D16" s="24" t="s">
        <v>20</v>
      </c>
      <c r="E16" s="21">
        <f t="shared" ref="E16:J16" si="0">SUM(E17:E20)</f>
        <v>9486.7999999999993</v>
      </c>
      <c r="F16" s="21">
        <f t="shared" si="0"/>
        <v>9577</v>
      </c>
      <c r="G16" s="21">
        <f t="shared" si="0"/>
        <v>8112.2207999999991</v>
      </c>
      <c r="H16" s="21">
        <f t="shared" si="0"/>
        <v>8368.5918303999988</v>
      </c>
      <c r="I16" s="21">
        <f t="shared" si="0"/>
        <v>8645.3593863951992</v>
      </c>
      <c r="J16" s="21">
        <f t="shared" si="0"/>
        <v>8888.8729386092218</v>
      </c>
      <c r="K16" s="21">
        <f>K17+K18+K19+K20</f>
        <v>53078.84495540442</v>
      </c>
    </row>
    <row r="17" spans="1:11">
      <c r="A17" s="107"/>
      <c r="B17" s="108"/>
      <c r="C17" s="104"/>
      <c r="D17" s="24" t="s">
        <v>24</v>
      </c>
      <c r="E17" s="21">
        <v>0</v>
      </c>
      <c r="F17" s="21">
        <v>0</v>
      </c>
      <c r="G17" s="21">
        <v>0</v>
      </c>
      <c r="H17" s="21">
        <v>0</v>
      </c>
      <c r="I17" s="21">
        <v>0</v>
      </c>
      <c r="J17" s="21">
        <v>0</v>
      </c>
      <c r="K17" s="21">
        <f>SUM(E17:J17)</f>
        <v>0</v>
      </c>
    </row>
    <row r="18" spans="1:11">
      <c r="A18" s="107"/>
      <c r="B18" s="108"/>
      <c r="C18" s="104"/>
      <c r="D18" s="24" t="s">
        <v>25</v>
      </c>
      <c r="E18" s="21">
        <v>1473</v>
      </c>
      <c r="F18" s="21">
        <v>1473</v>
      </c>
      <c r="G18" s="21">
        <v>0</v>
      </c>
      <c r="H18" s="21">
        <v>0</v>
      </c>
      <c r="I18" s="21">
        <v>0</v>
      </c>
      <c r="J18" s="21">
        <v>0</v>
      </c>
      <c r="K18" s="21">
        <f>SUM(E18:J18)</f>
        <v>2946</v>
      </c>
    </row>
    <row r="19" spans="1:11">
      <c r="A19" s="107"/>
      <c r="B19" s="108"/>
      <c r="C19" s="104"/>
      <c r="D19" s="24" t="s">
        <v>26</v>
      </c>
      <c r="E19" s="21">
        <v>5866.4</v>
      </c>
      <c r="F19" s="21">
        <v>5866.4</v>
      </c>
      <c r="G19" s="21">
        <f>F19*98.5%</f>
        <v>5778.4039999999995</v>
      </c>
      <c r="H19" s="21">
        <f>G19*102.7%</f>
        <v>5934.4209080000001</v>
      </c>
      <c r="I19" s="21">
        <f>H19*102.9%</f>
        <v>6106.5191143320008</v>
      </c>
      <c r="J19" s="21">
        <f>I19*102.2%</f>
        <v>6240.8625348473051</v>
      </c>
      <c r="K19" s="21">
        <f>SUM(E19:J19)</f>
        <v>35793.006557179302</v>
      </c>
    </row>
    <row r="20" spans="1:11">
      <c r="A20" s="107"/>
      <c r="B20" s="108"/>
      <c r="C20" s="104"/>
      <c r="D20" s="24" t="s">
        <v>27</v>
      </c>
      <c r="E20" s="21">
        <v>2147.4</v>
      </c>
      <c r="F20" s="21">
        <v>2237.6</v>
      </c>
      <c r="G20" s="21">
        <f>F20*104.3%</f>
        <v>2333.8167999999996</v>
      </c>
      <c r="H20" s="21">
        <f>G20*104.3%</f>
        <v>2434.1709223999992</v>
      </c>
      <c r="I20" s="21">
        <f>H20*104.3%</f>
        <v>2538.8402720631989</v>
      </c>
      <c r="J20" s="21">
        <f>I20*104.3%</f>
        <v>2648.0104037619162</v>
      </c>
      <c r="K20" s="21">
        <f>SUM(E20:J20)</f>
        <v>14339.838398225114</v>
      </c>
    </row>
    <row r="21" spans="1:11">
      <c r="A21" s="109" t="s">
        <v>28</v>
      </c>
      <c r="B21" s="111" t="s">
        <v>29</v>
      </c>
      <c r="C21" s="113" t="s">
        <v>23</v>
      </c>
      <c r="D21" s="24" t="s">
        <v>20</v>
      </c>
      <c r="E21" s="21">
        <f t="shared" ref="E21:J21" si="1">SUM(E22:E25)</f>
        <v>95455.2</v>
      </c>
      <c r="F21" s="21">
        <f t="shared" si="1"/>
        <v>97455.2</v>
      </c>
      <c r="G21" s="21">
        <f t="shared" si="1"/>
        <v>99172.772000000012</v>
      </c>
      <c r="H21" s="21">
        <f t="shared" si="1"/>
        <v>101850.43684400001</v>
      </c>
      <c r="I21" s="21">
        <f t="shared" si="1"/>
        <v>104644.41354187604</v>
      </c>
      <c r="J21" s="21">
        <f t="shared" si="1"/>
        <v>107356.58436931283</v>
      </c>
      <c r="K21" s="21">
        <f>K22+K23+K24+K25</f>
        <v>605934.6067551889</v>
      </c>
    </row>
    <row r="22" spans="1:11">
      <c r="A22" s="110"/>
      <c r="B22" s="112"/>
      <c r="C22" s="114"/>
      <c r="D22" s="24" t="s">
        <v>24</v>
      </c>
      <c r="E22" s="21">
        <v>0</v>
      </c>
      <c r="F22" s="21">
        <v>0</v>
      </c>
      <c r="G22" s="21">
        <v>0</v>
      </c>
      <c r="H22" s="21">
        <v>0</v>
      </c>
      <c r="I22" s="21">
        <v>0</v>
      </c>
      <c r="J22" s="21">
        <v>0</v>
      </c>
      <c r="K22" s="21">
        <f>SUM(E22:J22)</f>
        <v>0</v>
      </c>
    </row>
    <row r="23" spans="1:11">
      <c r="A23" s="110"/>
      <c r="B23" s="112"/>
      <c r="C23" s="114"/>
      <c r="D23" s="24" t="s">
        <v>25</v>
      </c>
      <c r="E23" s="21">
        <v>0</v>
      </c>
      <c r="F23" s="21">
        <v>0</v>
      </c>
      <c r="G23" s="21">
        <v>0</v>
      </c>
      <c r="H23" s="21">
        <v>0</v>
      </c>
      <c r="I23" s="21">
        <v>0</v>
      </c>
      <c r="J23" s="21">
        <v>0</v>
      </c>
      <c r="K23" s="21">
        <f>SUM(E23:J23)</f>
        <v>0</v>
      </c>
    </row>
    <row r="24" spans="1:11">
      <c r="A24" s="110"/>
      <c r="B24" s="112"/>
      <c r="C24" s="114"/>
      <c r="D24" s="24" t="s">
        <v>26</v>
      </c>
      <c r="E24" s="21">
        <v>21755.200000000001</v>
      </c>
      <c r="F24" s="21">
        <v>21755.200000000001</v>
      </c>
      <c r="G24" s="21">
        <f>F24*98.5%</f>
        <v>21428.871999999999</v>
      </c>
      <c r="H24" s="21">
        <f>G24*102.7%</f>
        <v>22007.451544000003</v>
      </c>
      <c r="I24" s="21">
        <f>H24*102.9%</f>
        <v>22645.667638776005</v>
      </c>
      <c r="J24" s="21">
        <f>I24*102.2%</f>
        <v>23143.872326829078</v>
      </c>
      <c r="K24" s="21">
        <f>SUM(E24:J24)</f>
        <v>132736.26350960508</v>
      </c>
    </row>
    <row r="25" spans="1:11">
      <c r="A25" s="110"/>
      <c r="B25" s="112"/>
      <c r="C25" s="115"/>
      <c r="D25" s="24" t="s">
        <v>27</v>
      </c>
      <c r="E25" s="21">
        <v>73700</v>
      </c>
      <c r="F25" s="21">
        <v>75700</v>
      </c>
      <c r="G25" s="21">
        <f>F25*102.7%</f>
        <v>77743.900000000009</v>
      </c>
      <c r="H25" s="21">
        <f>G25*102.7%</f>
        <v>79842.985300000015</v>
      </c>
      <c r="I25" s="21">
        <f>H25*102.7%</f>
        <v>81998.745903100033</v>
      </c>
      <c r="J25" s="21">
        <f>I25*102.7%</f>
        <v>84212.712042483749</v>
      </c>
      <c r="K25" s="21">
        <f>SUM(E25:J25)</f>
        <v>473198.34324558382</v>
      </c>
    </row>
    <row r="26" spans="1:11">
      <c r="A26" s="105" t="s">
        <v>30</v>
      </c>
      <c r="B26" s="106" t="s">
        <v>31</v>
      </c>
      <c r="C26" s="104" t="s">
        <v>23</v>
      </c>
      <c r="D26" s="20" t="s">
        <v>20</v>
      </c>
      <c r="E26" s="21">
        <f t="shared" ref="E26:J26" si="2">E27+E28+E29+E30</f>
        <v>3480.1</v>
      </c>
      <c r="F26" s="21">
        <f t="shared" si="2"/>
        <v>3485.1</v>
      </c>
      <c r="G26" s="21">
        <f t="shared" si="2"/>
        <v>3075.8215</v>
      </c>
      <c r="H26" s="21">
        <f t="shared" si="2"/>
        <v>3162.5186805000003</v>
      </c>
      <c r="I26" s="21">
        <f t="shared" si="2"/>
        <v>3257.6367222345007</v>
      </c>
      <c r="J26" s="21">
        <f t="shared" si="2"/>
        <v>3332.9847301236596</v>
      </c>
      <c r="K26" s="21">
        <f>K27+K28+K29+K30</f>
        <v>19794.161632858162</v>
      </c>
    </row>
    <row r="27" spans="1:11">
      <c r="A27" s="105"/>
      <c r="B27" s="106"/>
      <c r="C27" s="104"/>
      <c r="D27" s="20" t="s">
        <v>24</v>
      </c>
      <c r="E27" s="21">
        <v>0</v>
      </c>
      <c r="F27" s="21">
        <v>0</v>
      </c>
      <c r="G27" s="21">
        <v>0</v>
      </c>
      <c r="H27" s="21">
        <v>0</v>
      </c>
      <c r="I27" s="21">
        <v>0</v>
      </c>
      <c r="J27" s="21">
        <v>0</v>
      </c>
      <c r="K27" s="21">
        <f>SUM(E27:J27)</f>
        <v>0</v>
      </c>
    </row>
    <row r="28" spans="1:11">
      <c r="A28" s="105"/>
      <c r="B28" s="106"/>
      <c r="C28" s="104"/>
      <c r="D28" s="20" t="s">
        <v>25</v>
      </c>
      <c r="E28" s="21">
        <v>368.2</v>
      </c>
      <c r="F28" s="21">
        <v>368.2</v>
      </c>
      <c r="G28" s="21">
        <v>0</v>
      </c>
      <c r="H28" s="21">
        <v>0</v>
      </c>
      <c r="I28" s="21">
        <v>0</v>
      </c>
      <c r="J28" s="21">
        <f>I28</f>
        <v>0</v>
      </c>
      <c r="K28" s="21">
        <f>SUM(E28:J28)</f>
        <v>736.4</v>
      </c>
    </row>
    <row r="29" spans="1:11">
      <c r="A29" s="105"/>
      <c r="B29" s="106"/>
      <c r="C29" s="104"/>
      <c r="D29" s="20" t="s">
        <v>26</v>
      </c>
      <c r="E29" s="21">
        <v>3071.9</v>
      </c>
      <c r="F29" s="21">
        <v>3071.9</v>
      </c>
      <c r="G29" s="21">
        <f>F29*98.5%</f>
        <v>3025.8215</v>
      </c>
      <c r="H29" s="21">
        <f>G29*102.7%</f>
        <v>3107.5186805000003</v>
      </c>
      <c r="I29" s="21">
        <f>H29*102.9%</f>
        <v>3197.6367222345007</v>
      </c>
      <c r="J29" s="21">
        <f>I29*102.2%</f>
        <v>3267.9847301236596</v>
      </c>
      <c r="K29" s="21">
        <f>SUM(E29:J29)</f>
        <v>18742.761632858161</v>
      </c>
    </row>
    <row r="30" spans="1:11">
      <c r="A30" s="105"/>
      <c r="B30" s="106"/>
      <c r="C30" s="104"/>
      <c r="D30" s="20" t="s">
        <v>27</v>
      </c>
      <c r="E30" s="21">
        <v>40</v>
      </c>
      <c r="F30" s="21">
        <v>45</v>
      </c>
      <c r="G30" s="21">
        <v>50</v>
      </c>
      <c r="H30" s="21">
        <v>55</v>
      </c>
      <c r="I30" s="21">
        <v>60</v>
      </c>
      <c r="J30" s="21">
        <v>65</v>
      </c>
      <c r="K30" s="21">
        <f>SUM(E30:J30)</f>
        <v>315</v>
      </c>
    </row>
    <row r="31" spans="1:11">
      <c r="A31" s="116" t="s">
        <v>38</v>
      </c>
      <c r="B31" s="106" t="s">
        <v>32</v>
      </c>
      <c r="C31" s="104" t="s">
        <v>23</v>
      </c>
      <c r="D31" s="20" t="s">
        <v>20</v>
      </c>
      <c r="E31" s="21">
        <f t="shared" ref="E31:J31" si="3">E32+E33+E34+E35</f>
        <v>5800</v>
      </c>
      <c r="F31" s="21">
        <f t="shared" si="3"/>
        <v>5800</v>
      </c>
      <c r="G31" s="21">
        <f t="shared" si="3"/>
        <v>5713</v>
      </c>
      <c r="H31" s="21">
        <f t="shared" si="3"/>
        <v>5867.2510000000011</v>
      </c>
      <c r="I31" s="21">
        <f t="shared" si="3"/>
        <v>6037.4012790000015</v>
      </c>
      <c r="J31" s="21">
        <f t="shared" si="3"/>
        <v>6170.2241071380013</v>
      </c>
      <c r="K31" s="21">
        <f>K32+K33+K34+K35</f>
        <v>35387.876386137999</v>
      </c>
    </row>
    <row r="32" spans="1:11">
      <c r="A32" s="116"/>
      <c r="B32" s="106"/>
      <c r="C32" s="104"/>
      <c r="D32" s="20" t="s">
        <v>24</v>
      </c>
      <c r="E32" s="21">
        <v>0</v>
      </c>
      <c r="F32" s="21">
        <v>0</v>
      </c>
      <c r="G32" s="21">
        <v>0</v>
      </c>
      <c r="H32" s="21">
        <v>0</v>
      </c>
      <c r="I32" s="21">
        <v>0</v>
      </c>
      <c r="J32" s="21">
        <v>0</v>
      </c>
      <c r="K32" s="21">
        <f>SUM(E32:J32)</f>
        <v>0</v>
      </c>
    </row>
    <row r="33" spans="1:11">
      <c r="A33" s="116"/>
      <c r="B33" s="106"/>
      <c r="C33" s="104"/>
      <c r="D33" s="20" t="s">
        <v>25</v>
      </c>
      <c r="E33" s="21">
        <v>0</v>
      </c>
      <c r="F33" s="21">
        <v>0</v>
      </c>
      <c r="G33" s="21">
        <v>0</v>
      </c>
      <c r="H33" s="21">
        <v>0</v>
      </c>
      <c r="I33" s="21">
        <v>0</v>
      </c>
      <c r="J33" s="21">
        <v>0</v>
      </c>
      <c r="K33" s="21">
        <f>SUM(E33:J33)</f>
        <v>0</v>
      </c>
    </row>
    <row r="34" spans="1:11">
      <c r="A34" s="116"/>
      <c r="B34" s="106"/>
      <c r="C34" s="104"/>
      <c r="D34" s="20" t="s">
        <v>26</v>
      </c>
      <c r="E34" s="21">
        <v>5800</v>
      </c>
      <c r="F34" s="21">
        <v>5800</v>
      </c>
      <c r="G34" s="21">
        <f>F34*98.5%</f>
        <v>5713</v>
      </c>
      <c r="H34" s="21">
        <f>G34*102.7%</f>
        <v>5867.2510000000011</v>
      </c>
      <c r="I34" s="21">
        <f>H34*102.9%</f>
        <v>6037.4012790000015</v>
      </c>
      <c r="J34" s="21">
        <f>I34*102.2%</f>
        <v>6170.2241071380013</v>
      </c>
      <c r="K34" s="21">
        <f>SUM(E34:J34)</f>
        <v>35387.876386137999</v>
      </c>
    </row>
    <row r="35" spans="1:11">
      <c r="A35" s="116"/>
      <c r="B35" s="106"/>
      <c r="C35" s="104"/>
      <c r="D35" s="20" t="s">
        <v>27</v>
      </c>
      <c r="E35" s="21">
        <v>0</v>
      </c>
      <c r="F35" s="21">
        <v>0</v>
      </c>
      <c r="G35" s="21">
        <v>0</v>
      </c>
      <c r="H35" s="21">
        <v>0</v>
      </c>
      <c r="I35" s="21">
        <v>0</v>
      </c>
      <c r="J35" s="21">
        <v>0</v>
      </c>
      <c r="K35" s="21">
        <f>SUM(E35:J35)</f>
        <v>0</v>
      </c>
    </row>
    <row r="36" spans="1:11">
      <c r="A36" s="116" t="s">
        <v>39</v>
      </c>
      <c r="B36" s="106" t="s">
        <v>33</v>
      </c>
      <c r="C36" s="104" t="s">
        <v>23</v>
      </c>
      <c r="D36" s="20" t="s">
        <v>20</v>
      </c>
      <c r="E36" s="21">
        <f t="shared" ref="E36:J36" si="4">E39+E40</f>
        <v>2000</v>
      </c>
      <c r="F36" s="21">
        <f t="shared" si="4"/>
        <v>2000</v>
      </c>
      <c r="G36" s="21">
        <f t="shared" si="4"/>
        <v>1970</v>
      </c>
      <c r="H36" s="21">
        <f t="shared" si="4"/>
        <v>2023.1900000000003</v>
      </c>
      <c r="I36" s="21">
        <f t="shared" si="4"/>
        <v>2081.8625100000004</v>
      </c>
      <c r="J36" s="21">
        <f t="shared" si="4"/>
        <v>2127.6634852200004</v>
      </c>
      <c r="K36" s="21">
        <f>SUM(E36:J36)</f>
        <v>12202.715995220002</v>
      </c>
    </row>
    <row r="37" spans="1:11">
      <c r="A37" s="116"/>
      <c r="B37" s="106"/>
      <c r="C37" s="104"/>
      <c r="D37" s="20" t="s">
        <v>24</v>
      </c>
      <c r="E37" s="21">
        <v>0</v>
      </c>
      <c r="F37" s="21">
        <v>0</v>
      </c>
      <c r="G37" s="21">
        <v>0</v>
      </c>
      <c r="H37" s="21">
        <v>0</v>
      </c>
      <c r="I37" s="21">
        <v>0</v>
      </c>
      <c r="J37" s="21">
        <v>0</v>
      </c>
      <c r="K37" s="21">
        <v>0</v>
      </c>
    </row>
    <row r="38" spans="1:11">
      <c r="A38" s="116"/>
      <c r="B38" s="106"/>
      <c r="C38" s="104"/>
      <c r="D38" s="20" t="s">
        <v>25</v>
      </c>
      <c r="E38" s="21">
        <v>0</v>
      </c>
      <c r="F38" s="21">
        <v>0</v>
      </c>
      <c r="G38" s="21">
        <v>0</v>
      </c>
      <c r="H38" s="21">
        <v>0</v>
      </c>
      <c r="I38" s="21">
        <v>0</v>
      </c>
      <c r="J38" s="21">
        <v>0</v>
      </c>
      <c r="K38" s="21">
        <v>0</v>
      </c>
    </row>
    <row r="39" spans="1:11">
      <c r="A39" s="116"/>
      <c r="B39" s="106"/>
      <c r="C39" s="104"/>
      <c r="D39" s="20" t="s">
        <v>26</v>
      </c>
      <c r="E39" s="21">
        <v>2000</v>
      </c>
      <c r="F39" s="21">
        <v>2000</v>
      </c>
      <c r="G39" s="21">
        <f>F39*98.5%</f>
        <v>1970</v>
      </c>
      <c r="H39" s="21">
        <f>G39*102.7%</f>
        <v>2023.1900000000003</v>
      </c>
      <c r="I39" s="21">
        <f>H39*102.9%</f>
        <v>2081.8625100000004</v>
      </c>
      <c r="J39" s="21">
        <f>I39*102.2%</f>
        <v>2127.6634852200004</v>
      </c>
      <c r="K39" s="21">
        <f>SUM(E39:J39)</f>
        <v>12202.715995220002</v>
      </c>
    </row>
    <row r="40" spans="1:11">
      <c r="A40" s="116"/>
      <c r="B40" s="106"/>
      <c r="C40" s="104"/>
      <c r="D40" s="20" t="s">
        <v>27</v>
      </c>
      <c r="E40" s="21">
        <v>0</v>
      </c>
      <c r="F40" s="21">
        <v>0</v>
      </c>
      <c r="G40" s="21">
        <v>0</v>
      </c>
      <c r="H40" s="21">
        <v>0</v>
      </c>
      <c r="I40" s="21">
        <v>0</v>
      </c>
      <c r="J40" s="21">
        <v>0</v>
      </c>
      <c r="K40" s="21">
        <f>E40+F40+G40+H40+I40+J40</f>
        <v>0</v>
      </c>
    </row>
    <row r="41" spans="1:11">
      <c r="A41" s="116" t="s">
        <v>40</v>
      </c>
      <c r="B41" s="106" t="s">
        <v>34</v>
      </c>
      <c r="C41" s="104" t="s">
        <v>23</v>
      </c>
      <c r="D41" s="20" t="s">
        <v>20</v>
      </c>
      <c r="E41" s="21">
        <f t="shared" ref="E41:J41" si="5">E42+E43+E44+E45</f>
        <v>31000</v>
      </c>
      <c r="F41" s="21">
        <f t="shared" si="5"/>
        <v>31000</v>
      </c>
      <c r="G41" s="21">
        <f t="shared" si="5"/>
        <v>3000</v>
      </c>
      <c r="H41" s="21">
        <f t="shared" si="5"/>
        <v>3081.0000000000005</v>
      </c>
      <c r="I41" s="21">
        <f t="shared" si="5"/>
        <v>3170.3490000000011</v>
      </c>
      <c r="J41" s="21">
        <f t="shared" si="5"/>
        <v>3240.0966780000012</v>
      </c>
      <c r="K41" s="21">
        <f>K42+K43+K44+K45</f>
        <v>74491.445678000004</v>
      </c>
    </row>
    <row r="42" spans="1:11">
      <c r="A42" s="116"/>
      <c r="B42" s="106"/>
      <c r="C42" s="104"/>
      <c r="D42" s="20" t="s">
        <v>24</v>
      </c>
      <c r="E42" s="21">
        <v>0</v>
      </c>
      <c r="F42" s="21">
        <v>0</v>
      </c>
      <c r="G42" s="21">
        <v>0</v>
      </c>
      <c r="H42" s="21">
        <v>0</v>
      </c>
      <c r="I42" s="21">
        <v>0</v>
      </c>
      <c r="J42" s="21">
        <v>0</v>
      </c>
      <c r="K42" s="21">
        <f>SUM(E42:J42)</f>
        <v>0</v>
      </c>
    </row>
    <row r="43" spans="1:11">
      <c r="A43" s="116"/>
      <c r="B43" s="106"/>
      <c r="C43" s="104"/>
      <c r="D43" s="20" t="s">
        <v>25</v>
      </c>
      <c r="E43" s="21">
        <v>0</v>
      </c>
      <c r="F43" s="21">
        <v>0</v>
      </c>
      <c r="G43" s="21">
        <v>0</v>
      </c>
      <c r="H43" s="21">
        <v>0</v>
      </c>
      <c r="I43" s="21">
        <v>0</v>
      </c>
      <c r="J43" s="21">
        <v>0</v>
      </c>
      <c r="K43" s="21">
        <f>SUM(E43:J43)</f>
        <v>0</v>
      </c>
    </row>
    <row r="44" spans="1:11">
      <c r="A44" s="116"/>
      <c r="B44" s="106"/>
      <c r="C44" s="104"/>
      <c r="D44" s="20" t="s">
        <v>26</v>
      </c>
      <c r="E44" s="21">
        <v>31000</v>
      </c>
      <c r="F44" s="21">
        <v>31000</v>
      </c>
      <c r="G44" s="21">
        <v>3000</v>
      </c>
      <c r="H44" s="21">
        <f>G44*102.7%</f>
        <v>3081.0000000000005</v>
      </c>
      <c r="I44" s="21">
        <f>H44*102.9%</f>
        <v>3170.3490000000011</v>
      </c>
      <c r="J44" s="21">
        <f>I44*102.2%</f>
        <v>3240.0966780000012</v>
      </c>
      <c r="K44" s="21">
        <f>SUM(E44:J44)</f>
        <v>74491.445678000004</v>
      </c>
    </row>
    <row r="45" spans="1:11">
      <c r="A45" s="116"/>
      <c r="B45" s="106"/>
      <c r="C45" s="104"/>
      <c r="D45" s="20" t="s">
        <v>27</v>
      </c>
      <c r="E45" s="21">
        <v>0</v>
      </c>
      <c r="F45" s="21">
        <v>0</v>
      </c>
      <c r="G45" s="21">
        <v>0</v>
      </c>
      <c r="H45" s="21">
        <v>0</v>
      </c>
      <c r="I45" s="21">
        <v>0</v>
      </c>
      <c r="J45" s="21">
        <v>0</v>
      </c>
      <c r="K45" s="21">
        <f>SUM(E45:J45)</f>
        <v>0</v>
      </c>
    </row>
    <row r="46" spans="1:11">
      <c r="A46" s="116" t="s">
        <v>41</v>
      </c>
      <c r="B46" s="106" t="s">
        <v>35</v>
      </c>
      <c r="C46" s="104" t="s">
        <v>23</v>
      </c>
      <c r="D46" s="20" t="s">
        <v>20</v>
      </c>
      <c r="E46" s="21">
        <f t="shared" ref="E46:J46" si="6">E47+E48+E49+E50</f>
        <v>1800</v>
      </c>
      <c r="F46" s="21">
        <f t="shared" si="6"/>
        <v>1800</v>
      </c>
      <c r="G46" s="21">
        <f t="shared" si="6"/>
        <v>1800</v>
      </c>
      <c r="H46" s="21">
        <f t="shared" si="6"/>
        <v>1800</v>
      </c>
      <c r="I46" s="21">
        <f t="shared" si="6"/>
        <v>1800</v>
      </c>
      <c r="J46" s="21">
        <f t="shared" si="6"/>
        <v>1800</v>
      </c>
      <c r="K46" s="21">
        <f>K47+K48+K49+K50</f>
        <v>10800</v>
      </c>
    </row>
    <row r="47" spans="1:11">
      <c r="A47" s="116"/>
      <c r="B47" s="106"/>
      <c r="C47" s="104"/>
      <c r="D47" s="20" t="s">
        <v>24</v>
      </c>
      <c r="E47" s="21">
        <v>0</v>
      </c>
      <c r="F47" s="21">
        <v>0</v>
      </c>
      <c r="G47" s="21">
        <v>0</v>
      </c>
      <c r="H47" s="21">
        <v>0</v>
      </c>
      <c r="I47" s="21">
        <v>0</v>
      </c>
      <c r="J47" s="21">
        <v>0</v>
      </c>
      <c r="K47" s="21">
        <f>SUM(E47:J47)</f>
        <v>0</v>
      </c>
    </row>
    <row r="48" spans="1:11">
      <c r="A48" s="116"/>
      <c r="B48" s="106"/>
      <c r="C48" s="104"/>
      <c r="D48" s="20" t="s">
        <v>25</v>
      </c>
      <c r="E48" s="21">
        <v>0</v>
      </c>
      <c r="F48" s="21">
        <v>0</v>
      </c>
      <c r="G48" s="21">
        <v>0</v>
      </c>
      <c r="H48" s="21">
        <v>0</v>
      </c>
      <c r="I48" s="21">
        <v>0</v>
      </c>
      <c r="J48" s="21">
        <v>0</v>
      </c>
      <c r="K48" s="21">
        <f>SUM(E48:J48)</f>
        <v>0</v>
      </c>
    </row>
    <row r="49" spans="1:11">
      <c r="A49" s="116"/>
      <c r="B49" s="106"/>
      <c r="C49" s="104"/>
      <c r="D49" s="20" t="s">
        <v>26</v>
      </c>
      <c r="E49" s="21">
        <v>1800</v>
      </c>
      <c r="F49" s="21">
        <v>1800</v>
      </c>
      <c r="G49" s="21">
        <v>1800</v>
      </c>
      <c r="H49" s="21">
        <v>1800</v>
      </c>
      <c r="I49" s="21">
        <v>1800</v>
      </c>
      <c r="J49" s="21">
        <v>1800</v>
      </c>
      <c r="K49" s="21">
        <f>SUM(E49:J49)</f>
        <v>10800</v>
      </c>
    </row>
    <row r="50" spans="1:11">
      <c r="A50" s="116"/>
      <c r="B50" s="106"/>
      <c r="C50" s="104"/>
      <c r="D50" s="20" t="s">
        <v>27</v>
      </c>
      <c r="E50" s="21">
        <v>0</v>
      </c>
      <c r="F50" s="21">
        <v>0</v>
      </c>
      <c r="G50" s="21">
        <v>0</v>
      </c>
      <c r="H50" s="21">
        <v>0</v>
      </c>
      <c r="I50" s="21">
        <v>0</v>
      </c>
      <c r="J50" s="21">
        <v>0</v>
      </c>
      <c r="K50" s="21">
        <f>SUM(E50:J50)</f>
        <v>0</v>
      </c>
    </row>
    <row r="51" spans="1:11">
      <c r="A51" s="116" t="s">
        <v>42</v>
      </c>
      <c r="B51" s="117" t="s">
        <v>36</v>
      </c>
      <c r="C51" s="104" t="s">
        <v>23</v>
      </c>
      <c r="D51" s="20" t="s">
        <v>20</v>
      </c>
      <c r="E51" s="21">
        <f t="shared" ref="E51:J51" si="7">E52+E53+E54+E55</f>
        <v>61607.100000000006</v>
      </c>
      <c r="F51" s="21">
        <f t="shared" si="7"/>
        <v>62166</v>
      </c>
      <c r="G51" s="21">
        <f t="shared" si="7"/>
        <v>67180.774900000004</v>
      </c>
      <c r="H51" s="21">
        <f t="shared" si="7"/>
        <v>69180.29312110001</v>
      </c>
      <c r="I51" s="21">
        <f t="shared" si="7"/>
        <v>71347.252582822926</v>
      </c>
      <c r="J51" s="21">
        <f t="shared" si="7"/>
        <v>73200.791236432022</v>
      </c>
      <c r="K51" s="21">
        <f>K52+K53+K54+K55</f>
        <v>404682.21184035495</v>
      </c>
    </row>
    <row r="52" spans="1:11">
      <c r="A52" s="116"/>
      <c r="B52" s="118"/>
      <c r="C52" s="104"/>
      <c r="D52" s="20" t="s">
        <v>24</v>
      </c>
      <c r="E52" s="21">
        <v>0</v>
      </c>
      <c r="F52" s="21">
        <v>0</v>
      </c>
      <c r="G52" s="21">
        <v>0</v>
      </c>
      <c r="H52" s="21">
        <v>0</v>
      </c>
      <c r="I52" s="21">
        <v>0</v>
      </c>
      <c r="J52" s="21">
        <v>0</v>
      </c>
      <c r="K52" s="21">
        <f>SUM(E52:J52)</f>
        <v>0</v>
      </c>
    </row>
    <row r="53" spans="1:11">
      <c r="A53" s="116"/>
      <c r="B53" s="118"/>
      <c r="C53" s="104"/>
      <c r="D53" s="20" t="s">
        <v>25</v>
      </c>
      <c r="E53" s="21">
        <v>2941.4</v>
      </c>
      <c r="F53" s="21">
        <v>2941.4</v>
      </c>
      <c r="G53" s="21">
        <v>0</v>
      </c>
      <c r="H53" s="21">
        <v>0</v>
      </c>
      <c r="I53" s="21">
        <v>0</v>
      </c>
      <c r="J53" s="21">
        <f>I53</f>
        <v>0</v>
      </c>
      <c r="K53" s="21">
        <f>SUM(E53:J53)</f>
        <v>5882.8</v>
      </c>
    </row>
    <row r="54" spans="1:11">
      <c r="A54" s="116"/>
      <c r="B54" s="118"/>
      <c r="C54" s="104"/>
      <c r="D54" s="20" t="s">
        <v>26</v>
      </c>
      <c r="E54" s="21">
        <v>44335.5</v>
      </c>
      <c r="F54" s="21">
        <v>44335.5</v>
      </c>
      <c r="G54" s="21">
        <v>51711</v>
      </c>
      <c r="H54" s="21">
        <f>G54*102.7%</f>
        <v>53107.197000000007</v>
      </c>
      <c r="I54" s="21">
        <f>H54*102.9%</f>
        <v>54647.305713000016</v>
      </c>
      <c r="J54" s="21">
        <f>I54*102.2%</f>
        <v>55849.546438686019</v>
      </c>
      <c r="K54" s="21">
        <f>SUM(E54:J54)</f>
        <v>303986.04915168602</v>
      </c>
    </row>
    <row r="55" spans="1:11">
      <c r="A55" s="116"/>
      <c r="B55" s="119"/>
      <c r="C55" s="104"/>
      <c r="D55" s="20" t="s">
        <v>27</v>
      </c>
      <c r="E55" s="21">
        <v>14330.2</v>
      </c>
      <c r="F55" s="21">
        <v>14889.1</v>
      </c>
      <c r="G55" s="21">
        <f>F55*103.9%</f>
        <v>15469.774900000002</v>
      </c>
      <c r="H55" s="21">
        <f>G55*103.9%</f>
        <v>16073.096121100005</v>
      </c>
      <c r="I55" s="21">
        <f>H55*103.9%</f>
        <v>16699.946869822907</v>
      </c>
      <c r="J55" s="21">
        <f>I55*103.9%</f>
        <v>17351.244797746003</v>
      </c>
      <c r="K55" s="21">
        <f>SUM(E55:J55)</f>
        <v>94813.362688668916</v>
      </c>
    </row>
    <row r="56" spans="1:11">
      <c r="A56" s="104"/>
      <c r="B56" s="104"/>
      <c r="C56" s="104" t="s">
        <v>37</v>
      </c>
      <c r="D56" s="24" t="s">
        <v>20</v>
      </c>
      <c r="E56" s="21">
        <f t="shared" ref="E56:J60" si="8">E16+E21+E26+E31+E36+E41+E46+E51</f>
        <v>210629.2</v>
      </c>
      <c r="F56" s="21">
        <f t="shared" si="8"/>
        <v>213283.3</v>
      </c>
      <c r="G56" s="21">
        <f t="shared" si="8"/>
        <v>190024.58920000002</v>
      </c>
      <c r="H56" s="21">
        <f t="shared" si="8"/>
        <v>195333.28147600003</v>
      </c>
      <c r="I56" s="21">
        <f t="shared" si="8"/>
        <v>200984.27502232866</v>
      </c>
      <c r="J56" s="21">
        <f t="shared" si="8"/>
        <v>206117.2175448357</v>
      </c>
      <c r="K56" s="21">
        <f t="shared" ref="K56:K60" si="9">SUM(E56:J56)</f>
        <v>1216371.8632431645</v>
      </c>
    </row>
    <row r="57" spans="1:11">
      <c r="A57" s="104"/>
      <c r="B57" s="104"/>
      <c r="C57" s="104"/>
      <c r="D57" s="24" t="s">
        <v>24</v>
      </c>
      <c r="E57" s="21">
        <f t="shared" si="8"/>
        <v>0</v>
      </c>
      <c r="F57" s="21">
        <f t="shared" si="8"/>
        <v>0</v>
      </c>
      <c r="G57" s="21">
        <f t="shared" si="8"/>
        <v>0</v>
      </c>
      <c r="H57" s="21">
        <f t="shared" si="8"/>
        <v>0</v>
      </c>
      <c r="I57" s="21">
        <f t="shared" si="8"/>
        <v>0</v>
      </c>
      <c r="J57" s="21">
        <f t="shared" si="8"/>
        <v>0</v>
      </c>
      <c r="K57" s="21">
        <f t="shared" si="9"/>
        <v>0</v>
      </c>
    </row>
    <row r="58" spans="1:11">
      <c r="A58" s="104"/>
      <c r="B58" s="104"/>
      <c r="C58" s="104"/>
      <c r="D58" s="24" t="s">
        <v>25</v>
      </c>
      <c r="E58" s="21">
        <f t="shared" si="8"/>
        <v>4782.6000000000004</v>
      </c>
      <c r="F58" s="21">
        <f t="shared" si="8"/>
        <v>4782.6000000000004</v>
      </c>
      <c r="G58" s="21">
        <f t="shared" si="8"/>
        <v>0</v>
      </c>
      <c r="H58" s="21">
        <f t="shared" si="8"/>
        <v>0</v>
      </c>
      <c r="I58" s="21">
        <f t="shared" si="8"/>
        <v>0</v>
      </c>
      <c r="J58" s="21">
        <f t="shared" si="8"/>
        <v>0</v>
      </c>
      <c r="K58" s="21">
        <f t="shared" si="9"/>
        <v>9565.2000000000007</v>
      </c>
    </row>
    <row r="59" spans="1:11">
      <c r="A59" s="104"/>
      <c r="B59" s="104"/>
      <c r="C59" s="104"/>
      <c r="D59" s="24" t="s">
        <v>26</v>
      </c>
      <c r="E59" s="21">
        <f t="shared" si="8"/>
        <v>115629</v>
      </c>
      <c r="F59" s="21">
        <f t="shared" si="8"/>
        <v>115629</v>
      </c>
      <c r="G59" s="21">
        <f t="shared" si="8"/>
        <v>94427.097500000003</v>
      </c>
      <c r="H59" s="21">
        <f t="shared" si="8"/>
        <v>96928.029132500014</v>
      </c>
      <c r="I59" s="21">
        <f t="shared" si="8"/>
        <v>99686.741977342521</v>
      </c>
      <c r="J59" s="21">
        <f t="shared" si="8"/>
        <v>101840.25030084407</v>
      </c>
      <c r="K59" s="21">
        <f t="shared" si="9"/>
        <v>624140.11891068658</v>
      </c>
    </row>
    <row r="60" spans="1:11">
      <c r="A60" s="104"/>
      <c r="B60" s="104"/>
      <c r="C60" s="104"/>
      <c r="D60" s="24" t="s">
        <v>27</v>
      </c>
      <c r="E60" s="21">
        <f t="shared" si="8"/>
        <v>90217.599999999991</v>
      </c>
      <c r="F60" s="21">
        <f t="shared" si="8"/>
        <v>92871.700000000012</v>
      </c>
      <c r="G60" s="21">
        <f t="shared" si="8"/>
        <v>95597.491700000013</v>
      </c>
      <c r="H60" s="21">
        <f t="shared" si="8"/>
        <v>98405.252343500018</v>
      </c>
      <c r="I60" s="21">
        <f t="shared" si="8"/>
        <v>101297.53304498614</v>
      </c>
      <c r="J60" s="21">
        <f t="shared" si="8"/>
        <v>104276.96724399168</v>
      </c>
      <c r="K60" s="21">
        <f t="shared" si="9"/>
        <v>582666.54433247785</v>
      </c>
    </row>
    <row r="63" spans="1:11">
      <c r="G63" s="23">
        <f>F5-G59</f>
        <v>24178.328500000003</v>
      </c>
      <c r="H63" s="23">
        <f>G5-H59</f>
        <v>24879.743369499978</v>
      </c>
      <c r="I63" s="23">
        <f>H5-I59</f>
        <v>25653.455927215458</v>
      </c>
      <c r="J63" s="23">
        <f>I5-J59</f>
        <v>26257.431957614186</v>
      </c>
    </row>
  </sheetData>
  <mergeCells count="34">
    <mergeCell ref="A56:B60"/>
    <mergeCell ref="C56:C60"/>
    <mergeCell ref="A46:A50"/>
    <mergeCell ref="B46:B50"/>
    <mergeCell ref="C46:C50"/>
    <mergeCell ref="A51:A55"/>
    <mergeCell ref="B51:B55"/>
    <mergeCell ref="C51:C55"/>
    <mergeCell ref="A36:A40"/>
    <mergeCell ref="B36:B40"/>
    <mergeCell ref="C36:C40"/>
    <mergeCell ref="A41:A45"/>
    <mergeCell ref="B41:B45"/>
    <mergeCell ref="C41:C45"/>
    <mergeCell ref="A26:A30"/>
    <mergeCell ref="B26:B30"/>
    <mergeCell ref="C26:C30"/>
    <mergeCell ref="A31:A35"/>
    <mergeCell ref="B31:B35"/>
    <mergeCell ref="C31:C35"/>
    <mergeCell ref="A16:A20"/>
    <mergeCell ref="B16:B20"/>
    <mergeCell ref="C16:C20"/>
    <mergeCell ref="A21:A25"/>
    <mergeCell ref="B21:B25"/>
    <mergeCell ref="C21:C25"/>
    <mergeCell ref="A1:I1"/>
    <mergeCell ref="A9:K9"/>
    <mergeCell ref="A10:K10"/>
    <mergeCell ref="A12:A14"/>
    <mergeCell ref="B12:B14"/>
    <mergeCell ref="C12:C14"/>
    <mergeCell ref="D12:D14"/>
    <mergeCell ref="E12:K13"/>
  </mergeCells>
  <pageMargins left="0.51181102362204722" right="0.31496062992125984" top="0.55118110236220474" bottom="0.19685039370078741" header="0" footer="0"/>
  <pageSetup paperSize="8" scale="50" orientation="portrait" r:id="rId1"/>
</worksheet>
</file>

<file path=xl/worksheets/sheet4.xml><?xml version="1.0" encoding="utf-8"?>
<worksheet xmlns="http://schemas.openxmlformats.org/spreadsheetml/2006/main" xmlns:r="http://schemas.openxmlformats.org/officeDocument/2006/relationships">
  <dimension ref="A1:L63"/>
  <sheetViews>
    <sheetView topLeftCell="A4" workbookViewId="0">
      <pane xSplit="4" ySplit="12" topLeftCell="E16" activePane="bottomRight" state="frozen"/>
      <selection activeCell="A4" sqref="A4"/>
      <selection pane="topRight" activeCell="E4" sqref="E4"/>
      <selection pane="bottomLeft" activeCell="A16" sqref="A16"/>
      <selection pane="bottomRight" activeCell="E58" sqref="E58:E59"/>
    </sheetView>
  </sheetViews>
  <sheetFormatPr defaultRowHeight="15"/>
  <cols>
    <col min="1" max="1" width="7.140625" customWidth="1"/>
    <col min="2" max="2" width="56" customWidth="1"/>
    <col min="3" max="3" width="14.7109375" customWidth="1"/>
    <col min="4" max="5" width="13.7109375" customWidth="1"/>
    <col min="6" max="6" width="14.140625" customWidth="1"/>
    <col min="7" max="7" width="14.85546875" customWidth="1"/>
    <col min="8" max="8" width="12.85546875" customWidth="1"/>
    <col min="9" max="9" width="13.7109375" customWidth="1"/>
    <col min="10" max="10" width="14.140625" customWidth="1"/>
    <col min="11" max="11" width="11.5703125" bestFit="1" customWidth="1"/>
    <col min="12" max="12" width="13.28515625" customWidth="1"/>
  </cols>
  <sheetData>
    <row r="1" spans="1:12" ht="51" customHeight="1">
      <c r="A1" s="102" t="s">
        <v>12</v>
      </c>
      <c r="B1" s="102"/>
      <c r="C1" s="102"/>
      <c r="D1" s="102"/>
      <c r="E1" s="102"/>
      <c r="F1" s="102"/>
      <c r="G1" s="102"/>
      <c r="H1" s="102"/>
      <c r="I1" s="102"/>
      <c r="J1" s="102"/>
    </row>
    <row r="2" spans="1:12" ht="21" customHeight="1">
      <c r="A2" t="s">
        <v>13</v>
      </c>
      <c r="B2" s="7"/>
      <c r="C2" s="7"/>
      <c r="D2" s="7"/>
      <c r="E2" s="7"/>
      <c r="F2" s="7"/>
      <c r="G2" s="7"/>
      <c r="H2" s="7"/>
      <c r="I2" s="7"/>
      <c r="J2" s="7"/>
    </row>
    <row r="3" spans="1:12" ht="94.5" customHeight="1">
      <c r="A3" s="9" t="s">
        <v>7</v>
      </c>
      <c r="B3" s="8" t="s">
        <v>9</v>
      </c>
      <c r="C3" s="8" t="s">
        <v>2</v>
      </c>
      <c r="D3" s="8" t="s">
        <v>1</v>
      </c>
      <c r="E3" s="8"/>
      <c r="F3" s="8" t="s">
        <v>0</v>
      </c>
      <c r="G3" s="8" t="s">
        <v>3</v>
      </c>
      <c r="H3" s="8" t="s">
        <v>4</v>
      </c>
      <c r="I3" s="8" t="s">
        <v>5</v>
      </c>
      <c r="J3" s="8" t="s">
        <v>6</v>
      </c>
    </row>
    <row r="4" spans="1:12" ht="18" customHeight="1">
      <c r="A4" s="9">
        <v>1</v>
      </c>
      <c r="B4" s="1">
        <v>2</v>
      </c>
      <c r="C4" s="1">
        <v>5</v>
      </c>
      <c r="D4" s="1">
        <v>6</v>
      </c>
      <c r="E4" s="1"/>
      <c r="F4" s="1">
        <v>7</v>
      </c>
      <c r="G4" s="6">
        <v>8</v>
      </c>
      <c r="H4" s="6">
        <v>9</v>
      </c>
      <c r="I4" s="6">
        <v>10</v>
      </c>
      <c r="J4" s="6">
        <v>11</v>
      </c>
    </row>
    <row r="5" spans="1:12" ht="31.5">
      <c r="A5" s="10" t="s">
        <v>8</v>
      </c>
      <c r="B5" s="2" t="s">
        <v>11</v>
      </c>
      <c r="C5" s="3">
        <v>115211.6</v>
      </c>
      <c r="D5" s="3">
        <v>120411.6</v>
      </c>
      <c r="E5" s="3"/>
      <c r="F5" s="3">
        <v>120411.6</v>
      </c>
      <c r="G5" s="3">
        <f>F5*G6</f>
        <v>118605.42600000001</v>
      </c>
      <c r="H5" s="3">
        <f>G5*H6</f>
        <v>121807.77250199999</v>
      </c>
      <c r="I5" s="3">
        <f>H5*I6</f>
        <v>125340.19790455798</v>
      </c>
      <c r="J5" s="3">
        <f>I5*J6</f>
        <v>128097.68225845826</v>
      </c>
    </row>
    <row r="6" spans="1:12" s="12" customFormat="1" ht="15.75">
      <c r="A6" s="11"/>
      <c r="B6" s="14" t="s">
        <v>10</v>
      </c>
      <c r="C6" s="15"/>
      <c r="D6" s="15"/>
      <c r="E6" s="15"/>
      <c r="F6" s="15"/>
      <c r="G6" s="16">
        <v>0.98499999999999999</v>
      </c>
      <c r="H6" s="16">
        <v>1.0269999999999999</v>
      </c>
      <c r="I6" s="16">
        <v>1.0289999999999999</v>
      </c>
      <c r="J6" s="16">
        <v>1.022</v>
      </c>
    </row>
    <row r="7" spans="1:12">
      <c r="B7" s="4"/>
      <c r="C7" s="4"/>
      <c r="D7" s="4">
        <f>D5+30000</f>
        <v>150411.6</v>
      </c>
      <c r="E7" s="4"/>
      <c r="F7" s="4"/>
      <c r="G7" s="4"/>
      <c r="H7" s="4"/>
      <c r="I7" s="4"/>
      <c r="J7" s="4"/>
      <c r="K7" s="23">
        <f>D7+F5+G5+H5+I5+J5</f>
        <v>764674.27866501629</v>
      </c>
    </row>
    <row r="8" spans="1:12">
      <c r="B8" s="5"/>
      <c r="C8" s="13"/>
      <c r="D8" s="13"/>
      <c r="E8" s="13"/>
      <c r="F8" s="13"/>
      <c r="G8" s="13"/>
      <c r="H8" s="13"/>
      <c r="I8" s="13"/>
      <c r="J8" s="13"/>
      <c r="K8">
        <v>582000</v>
      </c>
      <c r="L8" s="23">
        <f>K7+K8</f>
        <v>1346674.2786650164</v>
      </c>
    </row>
    <row r="9" spans="1:12">
      <c r="A9" s="103" t="s">
        <v>14</v>
      </c>
      <c r="B9" s="103"/>
      <c r="C9" s="103"/>
      <c r="D9" s="103"/>
      <c r="E9" s="103"/>
      <c r="F9" s="103"/>
      <c r="G9" s="103"/>
      <c r="H9" s="103"/>
      <c r="I9" s="103"/>
      <c r="J9" s="103"/>
      <c r="K9" s="103"/>
      <c r="L9" s="103"/>
    </row>
    <row r="10" spans="1:12">
      <c r="A10" s="103" t="s">
        <v>15</v>
      </c>
      <c r="B10" s="103"/>
      <c r="C10" s="103"/>
      <c r="D10" s="103"/>
      <c r="E10" s="103"/>
      <c r="F10" s="103"/>
      <c r="G10" s="103"/>
      <c r="H10" s="103"/>
      <c r="I10" s="103"/>
      <c r="J10" s="103"/>
      <c r="K10" s="103"/>
      <c r="L10" s="103"/>
    </row>
    <row r="11" spans="1:12">
      <c r="A11" s="17" t="s">
        <v>44</v>
      </c>
      <c r="B11" s="18"/>
      <c r="C11" s="18"/>
      <c r="D11" s="18"/>
      <c r="E11" s="18"/>
      <c r="F11" s="18"/>
      <c r="G11" s="18"/>
      <c r="H11" s="28">
        <v>98.5</v>
      </c>
      <c r="I11" s="22">
        <v>102.7</v>
      </c>
      <c r="J11" s="22">
        <v>102.9</v>
      </c>
      <c r="K11" s="22">
        <v>102.2</v>
      </c>
      <c r="L11" s="18"/>
    </row>
    <row r="12" spans="1:12" ht="15" customHeight="1">
      <c r="A12" s="104" t="s">
        <v>7</v>
      </c>
      <c r="B12" s="104" t="s">
        <v>16</v>
      </c>
      <c r="C12" s="104" t="s">
        <v>17</v>
      </c>
      <c r="D12" s="104" t="s">
        <v>18</v>
      </c>
      <c r="E12" s="120" t="s">
        <v>19</v>
      </c>
      <c r="F12" s="121"/>
      <c r="G12" s="121"/>
      <c r="H12" s="121"/>
      <c r="I12" s="121"/>
      <c r="J12" s="121"/>
      <c r="K12" s="121"/>
      <c r="L12" s="122"/>
    </row>
    <row r="13" spans="1:12" ht="14.25" customHeight="1">
      <c r="A13" s="104"/>
      <c r="B13" s="104"/>
      <c r="C13" s="104"/>
      <c r="D13" s="104"/>
      <c r="E13" s="123"/>
      <c r="F13" s="124"/>
      <c r="G13" s="124"/>
      <c r="H13" s="124"/>
      <c r="I13" s="124"/>
      <c r="J13" s="124"/>
      <c r="K13" s="124"/>
      <c r="L13" s="125"/>
    </row>
    <row r="14" spans="1:12" ht="46.5" customHeight="1">
      <c r="A14" s="104"/>
      <c r="B14" s="104"/>
      <c r="C14" s="104"/>
      <c r="D14" s="104"/>
      <c r="E14" s="27" t="s">
        <v>45</v>
      </c>
      <c r="F14" s="27" t="s">
        <v>46</v>
      </c>
      <c r="G14" s="25" t="s">
        <v>0</v>
      </c>
      <c r="H14" s="20" t="s">
        <v>3</v>
      </c>
      <c r="I14" s="25" t="s">
        <v>4</v>
      </c>
      <c r="J14" s="25" t="s">
        <v>5</v>
      </c>
      <c r="K14" s="25" t="s">
        <v>6</v>
      </c>
      <c r="L14" s="25" t="s">
        <v>20</v>
      </c>
    </row>
    <row r="15" spans="1:12" ht="12" customHeight="1">
      <c r="A15" s="26">
        <v>1</v>
      </c>
      <c r="B15" s="26">
        <v>2</v>
      </c>
      <c r="C15" s="26">
        <v>3</v>
      </c>
      <c r="D15" s="26">
        <v>4</v>
      </c>
      <c r="E15" s="26"/>
      <c r="F15" s="26">
        <v>5</v>
      </c>
      <c r="G15" s="26">
        <v>6</v>
      </c>
      <c r="H15" s="26">
        <v>7</v>
      </c>
      <c r="I15" s="26">
        <v>8</v>
      </c>
      <c r="J15" s="26">
        <v>9</v>
      </c>
      <c r="K15" s="26">
        <v>10</v>
      </c>
      <c r="L15" s="26">
        <v>11</v>
      </c>
    </row>
    <row r="16" spans="1:12">
      <c r="A16" s="107" t="s">
        <v>21</v>
      </c>
      <c r="B16" s="108" t="s">
        <v>22</v>
      </c>
      <c r="C16" s="104" t="s">
        <v>23</v>
      </c>
      <c r="D16" s="25" t="s">
        <v>20</v>
      </c>
      <c r="E16" s="21">
        <f t="shared" ref="E16" si="0">SUM(E17:E20)</f>
        <v>9756.6</v>
      </c>
      <c r="F16" s="21">
        <f t="shared" ref="F16:K16" si="1">SUM(F17:F20)</f>
        <v>15530.74</v>
      </c>
      <c r="G16" s="21">
        <f t="shared" si="1"/>
        <v>15620.94</v>
      </c>
      <c r="H16" s="21">
        <f t="shared" si="1"/>
        <v>14210.592199999999</v>
      </c>
      <c r="I16" s="21">
        <f t="shared" si="1"/>
        <v>14631.619258199999</v>
      </c>
      <c r="J16" s="21">
        <f t="shared" si="1"/>
        <v>15090.0146096014</v>
      </c>
      <c r="K16" s="21">
        <f t="shared" si="1"/>
        <v>15475.310576725959</v>
      </c>
      <c r="L16" s="21">
        <f>L17+L18+L19+L20</f>
        <v>90559.216644527347</v>
      </c>
    </row>
    <row r="17" spans="1:12">
      <c r="A17" s="107"/>
      <c r="B17" s="108"/>
      <c r="C17" s="104"/>
      <c r="D17" s="25" t="s">
        <v>24</v>
      </c>
      <c r="E17" s="21">
        <v>0</v>
      </c>
      <c r="F17" s="21">
        <v>0</v>
      </c>
      <c r="G17" s="21">
        <v>0</v>
      </c>
      <c r="H17" s="21">
        <v>0</v>
      </c>
      <c r="I17" s="21">
        <v>0</v>
      </c>
      <c r="J17" s="21">
        <v>0</v>
      </c>
      <c r="K17" s="21">
        <v>0</v>
      </c>
      <c r="L17" s="21">
        <f>SUM(F17:K17)</f>
        <v>0</v>
      </c>
    </row>
    <row r="18" spans="1:12">
      <c r="A18" s="107"/>
      <c r="B18" s="108"/>
      <c r="C18" s="104"/>
      <c r="D18" s="25" t="s">
        <v>25</v>
      </c>
      <c r="E18" s="21">
        <v>1325.7</v>
      </c>
      <c r="F18" s="21">
        <v>1325.7</v>
      </c>
      <c r="G18" s="21">
        <v>1325.7</v>
      </c>
      <c r="H18" s="21">
        <v>0</v>
      </c>
      <c r="I18" s="21">
        <v>0</v>
      </c>
      <c r="J18" s="21">
        <v>0</v>
      </c>
      <c r="K18" s="21">
        <v>0</v>
      </c>
      <c r="L18" s="21">
        <f>SUM(F18:K18)</f>
        <v>2651.4</v>
      </c>
    </row>
    <row r="19" spans="1:12">
      <c r="A19" s="107"/>
      <c r="B19" s="108"/>
      <c r="C19" s="104"/>
      <c r="D19" s="25" t="s">
        <v>26</v>
      </c>
      <c r="E19" s="21">
        <v>6283.5</v>
      </c>
      <c r="F19" s="21">
        <v>12057.64</v>
      </c>
      <c r="G19" s="21">
        <v>12057.64</v>
      </c>
      <c r="H19" s="21">
        <f>G19*98.5%</f>
        <v>11876.775399999999</v>
      </c>
      <c r="I19" s="21">
        <f>H19*102.7%</f>
        <v>12197.4483358</v>
      </c>
      <c r="J19" s="21">
        <f>I19*102.9%</f>
        <v>12551.174337538201</v>
      </c>
      <c r="K19" s="21">
        <f>J19*102.2%</f>
        <v>12827.300172964042</v>
      </c>
      <c r="L19" s="21">
        <f>SUM(F19:K19)</f>
        <v>73567.978246302242</v>
      </c>
    </row>
    <row r="20" spans="1:12">
      <c r="A20" s="107"/>
      <c r="B20" s="108"/>
      <c r="C20" s="104"/>
      <c r="D20" s="25" t="s">
        <v>27</v>
      </c>
      <c r="E20" s="21">
        <v>2147.4</v>
      </c>
      <c r="F20" s="21">
        <v>2147.4</v>
      </c>
      <c r="G20" s="21">
        <v>2237.6</v>
      </c>
      <c r="H20" s="21">
        <f>G20*104.3%</f>
        <v>2333.8167999999996</v>
      </c>
      <c r="I20" s="21">
        <f>H20*104.3%</f>
        <v>2434.1709223999992</v>
      </c>
      <c r="J20" s="21">
        <f>I20*104.3%</f>
        <v>2538.8402720631989</v>
      </c>
      <c r="K20" s="21">
        <f>J20*104.3%</f>
        <v>2648.0104037619162</v>
      </c>
      <c r="L20" s="21">
        <f>SUM(F20:K20)</f>
        <v>14339.838398225114</v>
      </c>
    </row>
    <row r="21" spans="1:12">
      <c r="A21" s="109" t="s">
        <v>28</v>
      </c>
      <c r="B21" s="111" t="s">
        <v>29</v>
      </c>
      <c r="C21" s="113" t="s">
        <v>23</v>
      </c>
      <c r="D21" s="25" t="s">
        <v>20</v>
      </c>
      <c r="E21" s="21">
        <f t="shared" ref="E21" si="2">SUM(E22:E25)</f>
        <v>95876.34</v>
      </c>
      <c r="F21" s="21">
        <f t="shared" ref="F21:K21" si="3">SUM(F22:F25)</f>
        <v>116704.45999999999</v>
      </c>
      <c r="G21" s="21">
        <f t="shared" si="3"/>
        <v>118704.45999999999</v>
      </c>
      <c r="H21" s="21">
        <f t="shared" si="3"/>
        <v>120103.29310000001</v>
      </c>
      <c r="I21" s="21">
        <f t="shared" si="3"/>
        <v>123346.08201370001</v>
      </c>
      <c r="J21" s="21">
        <f t="shared" si="3"/>
        <v>126763.43242149735</v>
      </c>
      <c r="K21" s="21">
        <f t="shared" si="3"/>
        <v>129962.22166428581</v>
      </c>
      <c r="L21" s="21">
        <f>L22+L23+L24+L25</f>
        <v>735583.94919948326</v>
      </c>
    </row>
    <row r="22" spans="1:12">
      <c r="A22" s="110"/>
      <c r="B22" s="112"/>
      <c r="C22" s="114"/>
      <c r="D22" s="25" t="s">
        <v>24</v>
      </c>
      <c r="E22" s="21">
        <v>0</v>
      </c>
      <c r="F22" s="21">
        <v>0</v>
      </c>
      <c r="G22" s="21">
        <v>0</v>
      </c>
      <c r="H22" s="21">
        <v>0</v>
      </c>
      <c r="I22" s="21">
        <v>0</v>
      </c>
      <c r="J22" s="21">
        <v>0</v>
      </c>
      <c r="K22" s="21">
        <v>0</v>
      </c>
      <c r="L22" s="21">
        <f>SUM(F22:K22)</f>
        <v>0</v>
      </c>
    </row>
    <row r="23" spans="1:12">
      <c r="A23" s="110"/>
      <c r="B23" s="112"/>
      <c r="C23" s="114"/>
      <c r="D23" s="25" t="s">
        <v>25</v>
      </c>
      <c r="E23" s="21">
        <v>0</v>
      </c>
      <c r="F23" s="21">
        <v>0</v>
      </c>
      <c r="G23" s="21">
        <v>0</v>
      </c>
      <c r="H23" s="21">
        <v>0</v>
      </c>
      <c r="I23" s="21">
        <v>0</v>
      </c>
      <c r="J23" s="21">
        <v>0</v>
      </c>
      <c r="K23" s="21">
        <v>0</v>
      </c>
      <c r="L23" s="21">
        <f>SUM(F23:K23)</f>
        <v>0</v>
      </c>
    </row>
    <row r="24" spans="1:12">
      <c r="A24" s="110"/>
      <c r="B24" s="112"/>
      <c r="C24" s="114"/>
      <c r="D24" s="25" t="s">
        <v>26</v>
      </c>
      <c r="E24" s="21">
        <v>22176.34</v>
      </c>
      <c r="F24" s="21">
        <v>43004.46</v>
      </c>
      <c r="G24" s="21">
        <v>43004.46</v>
      </c>
      <c r="H24" s="21">
        <f>G24*98.5%</f>
        <v>42359.393100000001</v>
      </c>
      <c r="I24" s="21">
        <f>H24*102.7%</f>
        <v>43503.096713700004</v>
      </c>
      <c r="J24" s="21">
        <f>I24*102.9%</f>
        <v>44764.686518397313</v>
      </c>
      <c r="K24" s="21">
        <f>J24*102.2%</f>
        <v>45749.509621802055</v>
      </c>
      <c r="L24" s="21">
        <f>SUM(F24:K24)</f>
        <v>262385.60595389939</v>
      </c>
    </row>
    <row r="25" spans="1:12">
      <c r="A25" s="110"/>
      <c r="B25" s="112"/>
      <c r="C25" s="115"/>
      <c r="D25" s="25" t="s">
        <v>27</v>
      </c>
      <c r="E25" s="21">
        <v>73700</v>
      </c>
      <c r="F25" s="21">
        <v>73700</v>
      </c>
      <c r="G25" s="21">
        <v>75700</v>
      </c>
      <c r="H25" s="21">
        <f>G25*102.7%</f>
        <v>77743.900000000009</v>
      </c>
      <c r="I25" s="21">
        <f>H25*102.7%</f>
        <v>79842.985300000015</v>
      </c>
      <c r="J25" s="21">
        <f>I25*102.7%</f>
        <v>81998.745903100033</v>
      </c>
      <c r="K25" s="21">
        <f>J25*102.7%</f>
        <v>84212.712042483749</v>
      </c>
      <c r="L25" s="21">
        <f>SUM(F25:K25)</f>
        <v>473198.34324558382</v>
      </c>
    </row>
    <row r="26" spans="1:12">
      <c r="A26" s="105" t="s">
        <v>30</v>
      </c>
      <c r="B26" s="106" t="s">
        <v>31</v>
      </c>
      <c r="C26" s="104" t="s">
        <v>23</v>
      </c>
      <c r="D26" s="20" t="s">
        <v>20</v>
      </c>
      <c r="E26" s="21">
        <f t="shared" ref="E26" si="4">E27+E28+E29+E30</f>
        <v>3290.27</v>
      </c>
      <c r="F26" s="21">
        <f t="shared" ref="F26:K26" si="5">F27+F28+F29+F30</f>
        <v>7396.0599999999995</v>
      </c>
      <c r="G26" s="21">
        <f t="shared" si="5"/>
        <v>3485.1</v>
      </c>
      <c r="H26" s="21">
        <f t="shared" si="5"/>
        <v>3112.0694999999996</v>
      </c>
      <c r="I26" s="21">
        <f t="shared" si="5"/>
        <v>3199.7453765</v>
      </c>
      <c r="J26" s="21">
        <f t="shared" si="5"/>
        <v>3295.9429924185006</v>
      </c>
      <c r="K26" s="21">
        <f t="shared" si="5"/>
        <v>3372.1337382517077</v>
      </c>
      <c r="L26" s="21">
        <f>L27+L28+L29+L30</f>
        <v>23861.051607170211</v>
      </c>
    </row>
    <row r="27" spans="1:12">
      <c r="A27" s="105"/>
      <c r="B27" s="106"/>
      <c r="C27" s="104"/>
      <c r="D27" s="20" t="s">
        <v>24</v>
      </c>
      <c r="E27" s="21">
        <v>0</v>
      </c>
      <c r="F27" s="21">
        <v>0</v>
      </c>
      <c r="G27" s="21">
        <v>0</v>
      </c>
      <c r="H27" s="21">
        <v>0</v>
      </c>
      <c r="I27" s="21">
        <v>0</v>
      </c>
      <c r="J27" s="21">
        <v>0</v>
      </c>
      <c r="K27" s="21">
        <v>0</v>
      </c>
      <c r="L27" s="21">
        <f>SUM(F27:K27)</f>
        <v>0</v>
      </c>
    </row>
    <row r="28" spans="1:12">
      <c r="A28" s="105"/>
      <c r="B28" s="106"/>
      <c r="C28" s="104"/>
      <c r="D28" s="20" t="s">
        <v>25</v>
      </c>
      <c r="E28" s="21">
        <v>331.4</v>
      </c>
      <c r="F28" s="21">
        <v>331.4</v>
      </c>
      <c r="G28" s="21">
        <v>331.4</v>
      </c>
      <c r="H28" s="21">
        <v>0</v>
      </c>
      <c r="I28" s="21">
        <v>0</v>
      </c>
      <c r="J28" s="21">
        <v>0</v>
      </c>
      <c r="K28" s="21">
        <f>J28</f>
        <v>0</v>
      </c>
      <c r="L28" s="21">
        <f>SUM(F28:K28)</f>
        <v>662.8</v>
      </c>
    </row>
    <row r="29" spans="1:12">
      <c r="A29" s="105"/>
      <c r="B29" s="106"/>
      <c r="C29" s="104"/>
      <c r="D29" s="20" t="s">
        <v>26</v>
      </c>
      <c r="E29" s="21">
        <v>2918.87</v>
      </c>
      <c r="F29" s="21">
        <v>7024.66</v>
      </c>
      <c r="G29" s="21">
        <v>3108.7</v>
      </c>
      <c r="H29" s="21">
        <f>G29*98.5%</f>
        <v>3062.0694999999996</v>
      </c>
      <c r="I29" s="21">
        <f>H29*102.7%</f>
        <v>3144.7453765</v>
      </c>
      <c r="J29" s="21">
        <f>I29*102.9%</f>
        <v>3235.9429924185006</v>
      </c>
      <c r="K29" s="21">
        <f>J29*102.2%</f>
        <v>3307.1337382517077</v>
      </c>
      <c r="L29" s="21">
        <f>SUM(F29:K29)</f>
        <v>22883.251607170212</v>
      </c>
    </row>
    <row r="30" spans="1:12">
      <c r="A30" s="105"/>
      <c r="B30" s="106"/>
      <c r="C30" s="104"/>
      <c r="D30" s="20" t="s">
        <v>27</v>
      </c>
      <c r="E30" s="21">
        <v>40</v>
      </c>
      <c r="F30" s="21">
        <v>40</v>
      </c>
      <c r="G30" s="21">
        <v>45</v>
      </c>
      <c r="H30" s="21">
        <v>50</v>
      </c>
      <c r="I30" s="21">
        <v>55</v>
      </c>
      <c r="J30" s="21">
        <v>60</v>
      </c>
      <c r="K30" s="21">
        <v>65</v>
      </c>
      <c r="L30" s="21">
        <f>SUM(F30:K30)</f>
        <v>315</v>
      </c>
    </row>
    <row r="31" spans="1:12">
      <c r="A31" s="116" t="s">
        <v>38</v>
      </c>
      <c r="B31" s="106" t="s">
        <v>32</v>
      </c>
      <c r="C31" s="104" t="s">
        <v>23</v>
      </c>
      <c r="D31" s="20" t="s">
        <v>20</v>
      </c>
      <c r="E31" s="21">
        <f t="shared" ref="E31" si="6">E32+E33+E34+E35</f>
        <v>4060</v>
      </c>
      <c r="F31" s="21">
        <f t="shared" ref="F31:K31" si="7">F32+F33+F34+F35</f>
        <v>5800</v>
      </c>
      <c r="G31" s="21">
        <f t="shared" si="7"/>
        <v>5800</v>
      </c>
      <c r="H31" s="21">
        <f t="shared" si="7"/>
        <v>5713</v>
      </c>
      <c r="I31" s="21">
        <f t="shared" si="7"/>
        <v>5867.2510000000011</v>
      </c>
      <c r="J31" s="21">
        <f t="shared" si="7"/>
        <v>6037.4012790000015</v>
      </c>
      <c r="K31" s="21">
        <f t="shared" si="7"/>
        <v>6170.2241071380013</v>
      </c>
      <c r="L31" s="21">
        <f>L32+L33+L34+L35</f>
        <v>35387.876386137999</v>
      </c>
    </row>
    <row r="32" spans="1:12">
      <c r="A32" s="116"/>
      <c r="B32" s="106"/>
      <c r="C32" s="104"/>
      <c r="D32" s="20" t="s">
        <v>24</v>
      </c>
      <c r="E32" s="21">
        <v>0</v>
      </c>
      <c r="F32" s="21">
        <v>0</v>
      </c>
      <c r="G32" s="21">
        <v>0</v>
      </c>
      <c r="H32" s="21">
        <v>0</v>
      </c>
      <c r="I32" s="21">
        <v>0</v>
      </c>
      <c r="J32" s="21">
        <v>0</v>
      </c>
      <c r="K32" s="21">
        <v>0</v>
      </c>
      <c r="L32" s="21">
        <f>SUM(F32:K32)</f>
        <v>0</v>
      </c>
    </row>
    <row r="33" spans="1:12">
      <c r="A33" s="116"/>
      <c r="B33" s="106"/>
      <c r="C33" s="104"/>
      <c r="D33" s="20" t="s">
        <v>25</v>
      </c>
      <c r="E33" s="21">
        <v>0</v>
      </c>
      <c r="F33" s="21">
        <v>0</v>
      </c>
      <c r="G33" s="21">
        <v>0</v>
      </c>
      <c r="H33" s="21">
        <v>0</v>
      </c>
      <c r="I33" s="21">
        <v>0</v>
      </c>
      <c r="J33" s="21">
        <v>0</v>
      </c>
      <c r="K33" s="21">
        <v>0</v>
      </c>
      <c r="L33" s="21">
        <f>SUM(F33:K33)</f>
        <v>0</v>
      </c>
    </row>
    <row r="34" spans="1:12">
      <c r="A34" s="116"/>
      <c r="B34" s="106"/>
      <c r="C34" s="104"/>
      <c r="D34" s="20" t="s">
        <v>26</v>
      </c>
      <c r="E34" s="21">
        <v>4060</v>
      </c>
      <c r="F34" s="21">
        <v>5800</v>
      </c>
      <c r="G34" s="21">
        <v>5800</v>
      </c>
      <c r="H34" s="21">
        <f>G34*98.5%</f>
        <v>5713</v>
      </c>
      <c r="I34" s="21">
        <f>H34*102.7%</f>
        <v>5867.2510000000011</v>
      </c>
      <c r="J34" s="21">
        <f>I34*102.9%</f>
        <v>6037.4012790000015</v>
      </c>
      <c r="K34" s="21">
        <f>J34*102.2%</f>
        <v>6170.2241071380013</v>
      </c>
      <c r="L34" s="21">
        <f>SUM(F34:K34)</f>
        <v>35387.876386137999</v>
      </c>
    </row>
    <row r="35" spans="1:12">
      <c r="A35" s="116"/>
      <c r="B35" s="106"/>
      <c r="C35" s="104"/>
      <c r="D35" s="20" t="s">
        <v>27</v>
      </c>
      <c r="E35" s="21">
        <v>0</v>
      </c>
      <c r="F35" s="21">
        <v>0</v>
      </c>
      <c r="G35" s="21">
        <v>0</v>
      </c>
      <c r="H35" s="21">
        <v>0</v>
      </c>
      <c r="I35" s="21">
        <v>0</v>
      </c>
      <c r="J35" s="21">
        <v>0</v>
      </c>
      <c r="K35" s="21">
        <v>0</v>
      </c>
      <c r="L35" s="21">
        <f>SUM(F35:K35)</f>
        <v>0</v>
      </c>
    </row>
    <row r="36" spans="1:12">
      <c r="A36" s="116" t="s">
        <v>39</v>
      </c>
      <c r="B36" s="106" t="s">
        <v>33</v>
      </c>
      <c r="C36" s="104" t="s">
        <v>23</v>
      </c>
      <c r="D36" s="20" t="s">
        <v>20</v>
      </c>
      <c r="E36" s="21">
        <f t="shared" ref="E36" si="8">E39+E40</f>
        <v>1400</v>
      </c>
      <c r="F36" s="21">
        <f t="shared" ref="F36:K36" si="9">F39+F40</f>
        <v>2000</v>
      </c>
      <c r="G36" s="21">
        <f t="shared" si="9"/>
        <v>2000</v>
      </c>
      <c r="H36" s="21">
        <f t="shared" si="9"/>
        <v>1970</v>
      </c>
      <c r="I36" s="21">
        <f t="shared" si="9"/>
        <v>2023.1900000000003</v>
      </c>
      <c r="J36" s="21">
        <f t="shared" si="9"/>
        <v>2081.8625100000004</v>
      </c>
      <c r="K36" s="21">
        <f t="shared" si="9"/>
        <v>2127.6634852200004</v>
      </c>
      <c r="L36" s="21">
        <f>SUM(F36:K36)</f>
        <v>12202.715995220002</v>
      </c>
    </row>
    <row r="37" spans="1:12">
      <c r="A37" s="116"/>
      <c r="B37" s="106"/>
      <c r="C37" s="104"/>
      <c r="D37" s="20" t="s">
        <v>24</v>
      </c>
      <c r="E37" s="21">
        <v>0</v>
      </c>
      <c r="F37" s="21">
        <v>0</v>
      </c>
      <c r="G37" s="21">
        <v>0</v>
      </c>
      <c r="H37" s="21">
        <v>0</v>
      </c>
      <c r="I37" s="21">
        <v>0</v>
      </c>
      <c r="J37" s="21">
        <v>0</v>
      </c>
      <c r="K37" s="21">
        <v>0</v>
      </c>
      <c r="L37" s="21">
        <v>0</v>
      </c>
    </row>
    <row r="38" spans="1:12">
      <c r="A38" s="116"/>
      <c r="B38" s="106"/>
      <c r="C38" s="104"/>
      <c r="D38" s="20" t="s">
        <v>25</v>
      </c>
      <c r="E38" s="21">
        <v>0</v>
      </c>
      <c r="F38" s="21">
        <v>0</v>
      </c>
      <c r="G38" s="21">
        <v>0</v>
      </c>
      <c r="H38" s="21">
        <v>0</v>
      </c>
      <c r="I38" s="21">
        <v>0</v>
      </c>
      <c r="J38" s="21">
        <v>0</v>
      </c>
      <c r="K38" s="21">
        <v>0</v>
      </c>
      <c r="L38" s="21">
        <v>0</v>
      </c>
    </row>
    <row r="39" spans="1:12">
      <c r="A39" s="116"/>
      <c r="B39" s="106"/>
      <c r="C39" s="104"/>
      <c r="D39" s="20" t="s">
        <v>26</v>
      </c>
      <c r="E39" s="21">
        <v>1400</v>
      </c>
      <c r="F39" s="21">
        <v>2000</v>
      </c>
      <c r="G39" s="21">
        <v>2000</v>
      </c>
      <c r="H39" s="21">
        <f>G39*98.5%</f>
        <v>1970</v>
      </c>
      <c r="I39" s="21">
        <f>H39*102.7%</f>
        <v>2023.1900000000003</v>
      </c>
      <c r="J39" s="21">
        <f>I39*102.9%</f>
        <v>2081.8625100000004</v>
      </c>
      <c r="K39" s="21">
        <f>J39*102.2%</f>
        <v>2127.6634852200004</v>
      </c>
      <c r="L39" s="21">
        <f>SUM(F39:K39)</f>
        <v>12202.715995220002</v>
      </c>
    </row>
    <row r="40" spans="1:12">
      <c r="A40" s="116"/>
      <c r="B40" s="106"/>
      <c r="C40" s="104"/>
      <c r="D40" s="20" t="s">
        <v>27</v>
      </c>
      <c r="E40" s="21">
        <v>0</v>
      </c>
      <c r="F40" s="21">
        <v>0</v>
      </c>
      <c r="G40" s="21">
        <v>0</v>
      </c>
      <c r="H40" s="21">
        <v>0</v>
      </c>
      <c r="I40" s="21">
        <v>0</v>
      </c>
      <c r="J40" s="21">
        <v>0</v>
      </c>
      <c r="K40" s="21">
        <v>0</v>
      </c>
      <c r="L40" s="21">
        <f>F40+G40+H40+I40+J40+K40</f>
        <v>0</v>
      </c>
    </row>
    <row r="41" spans="1:12">
      <c r="A41" s="116" t="s">
        <v>40</v>
      </c>
      <c r="B41" s="106" t="s">
        <v>34</v>
      </c>
      <c r="C41" s="104" t="s">
        <v>23</v>
      </c>
      <c r="D41" s="20" t="s">
        <v>20</v>
      </c>
      <c r="E41" s="21">
        <f t="shared" ref="E41" si="10">E42+E43+E44+E45</f>
        <v>0</v>
      </c>
      <c r="F41" s="21">
        <f t="shared" ref="F41:K41" si="11">F42+F43+F44+F45</f>
        <v>31200</v>
      </c>
      <c r="G41" s="21">
        <f t="shared" si="11"/>
        <v>31000</v>
      </c>
      <c r="H41" s="21">
        <f t="shared" si="11"/>
        <v>3000</v>
      </c>
      <c r="I41" s="21">
        <f t="shared" si="11"/>
        <v>3081.0000000000005</v>
      </c>
      <c r="J41" s="21">
        <f t="shared" si="11"/>
        <v>3170.3490000000011</v>
      </c>
      <c r="K41" s="21">
        <f t="shared" si="11"/>
        <v>3240.0966780000012</v>
      </c>
      <c r="L41" s="21">
        <f>L42+L43+L44+L45</f>
        <v>74691.445678000004</v>
      </c>
    </row>
    <row r="42" spans="1:12">
      <c r="A42" s="116"/>
      <c r="B42" s="106"/>
      <c r="C42" s="104"/>
      <c r="D42" s="20" t="s">
        <v>24</v>
      </c>
      <c r="E42" s="21">
        <v>0</v>
      </c>
      <c r="F42" s="21">
        <v>0</v>
      </c>
      <c r="G42" s="21">
        <v>0</v>
      </c>
      <c r="H42" s="21">
        <v>0</v>
      </c>
      <c r="I42" s="21">
        <v>0</v>
      </c>
      <c r="J42" s="21">
        <v>0</v>
      </c>
      <c r="K42" s="21">
        <v>0</v>
      </c>
      <c r="L42" s="21">
        <f>SUM(F42:K42)</f>
        <v>0</v>
      </c>
    </row>
    <row r="43" spans="1:12">
      <c r="A43" s="116"/>
      <c r="B43" s="106"/>
      <c r="C43" s="104"/>
      <c r="D43" s="20" t="s">
        <v>25</v>
      </c>
      <c r="E43" s="21">
        <v>0</v>
      </c>
      <c r="F43" s="21">
        <v>0</v>
      </c>
      <c r="G43" s="21">
        <v>0</v>
      </c>
      <c r="H43" s="21">
        <v>0</v>
      </c>
      <c r="I43" s="21">
        <v>0</v>
      </c>
      <c r="J43" s="21">
        <v>0</v>
      </c>
      <c r="K43" s="21">
        <v>0</v>
      </c>
      <c r="L43" s="21">
        <f>SUM(F43:K43)</f>
        <v>0</v>
      </c>
    </row>
    <row r="44" spans="1:12">
      <c r="A44" s="116"/>
      <c r="B44" s="106"/>
      <c r="C44" s="104"/>
      <c r="D44" s="20" t="s">
        <v>26</v>
      </c>
      <c r="E44" s="21">
        <v>0</v>
      </c>
      <c r="F44" s="21">
        <v>31200</v>
      </c>
      <c r="G44" s="21">
        <v>31000</v>
      </c>
      <c r="H44" s="21">
        <v>3000</v>
      </c>
      <c r="I44" s="21">
        <f>H44*102.7%</f>
        <v>3081.0000000000005</v>
      </c>
      <c r="J44" s="21">
        <f>I44*102.9%</f>
        <v>3170.3490000000011</v>
      </c>
      <c r="K44" s="21">
        <f>J44*102.2%</f>
        <v>3240.0966780000012</v>
      </c>
      <c r="L44" s="21">
        <f>SUM(F44:K44)</f>
        <v>74691.445678000004</v>
      </c>
    </row>
    <row r="45" spans="1:12">
      <c r="A45" s="116"/>
      <c r="B45" s="106"/>
      <c r="C45" s="104"/>
      <c r="D45" s="20" t="s">
        <v>27</v>
      </c>
      <c r="E45" s="21">
        <v>0</v>
      </c>
      <c r="F45" s="21">
        <v>0</v>
      </c>
      <c r="G45" s="21">
        <v>0</v>
      </c>
      <c r="H45" s="21">
        <v>0</v>
      </c>
      <c r="I45" s="21">
        <v>0</v>
      </c>
      <c r="J45" s="21">
        <v>0</v>
      </c>
      <c r="K45" s="21">
        <v>0</v>
      </c>
      <c r="L45" s="21">
        <f>SUM(F45:K45)</f>
        <v>0</v>
      </c>
    </row>
    <row r="46" spans="1:12">
      <c r="A46" s="116" t="s">
        <v>41</v>
      </c>
      <c r="B46" s="106" t="s">
        <v>35</v>
      </c>
      <c r="C46" s="104" t="s">
        <v>23</v>
      </c>
      <c r="D46" s="20" t="s">
        <v>20</v>
      </c>
      <c r="E46" s="21">
        <f t="shared" ref="E46" si="12">E47+E48+E49+E50</f>
        <v>1800</v>
      </c>
      <c r="F46" s="21">
        <f t="shared" ref="F46:K46" si="13">F47+F48+F49+F50</f>
        <v>1800</v>
      </c>
      <c r="G46" s="21">
        <f t="shared" si="13"/>
        <v>1800</v>
      </c>
      <c r="H46" s="21">
        <f t="shared" si="13"/>
        <v>1800</v>
      </c>
      <c r="I46" s="21">
        <f t="shared" si="13"/>
        <v>1800</v>
      </c>
      <c r="J46" s="21">
        <f t="shared" si="13"/>
        <v>1800</v>
      </c>
      <c r="K46" s="21">
        <f t="shared" si="13"/>
        <v>1800</v>
      </c>
      <c r="L46" s="21">
        <f>L47+L48+L49+L50</f>
        <v>10800</v>
      </c>
    </row>
    <row r="47" spans="1:12">
      <c r="A47" s="116"/>
      <c r="B47" s="106"/>
      <c r="C47" s="104"/>
      <c r="D47" s="20" t="s">
        <v>24</v>
      </c>
      <c r="E47" s="21">
        <v>0</v>
      </c>
      <c r="F47" s="21">
        <v>0</v>
      </c>
      <c r="G47" s="21">
        <v>0</v>
      </c>
      <c r="H47" s="21">
        <v>0</v>
      </c>
      <c r="I47" s="21">
        <v>0</v>
      </c>
      <c r="J47" s="21">
        <v>0</v>
      </c>
      <c r="K47" s="21">
        <v>0</v>
      </c>
      <c r="L47" s="21">
        <f>SUM(F47:K47)</f>
        <v>0</v>
      </c>
    </row>
    <row r="48" spans="1:12">
      <c r="A48" s="116"/>
      <c r="B48" s="106"/>
      <c r="C48" s="104"/>
      <c r="D48" s="20" t="s">
        <v>25</v>
      </c>
      <c r="E48" s="21">
        <v>0</v>
      </c>
      <c r="F48" s="21">
        <v>0</v>
      </c>
      <c r="G48" s="21">
        <v>0</v>
      </c>
      <c r="H48" s="21">
        <v>0</v>
      </c>
      <c r="I48" s="21">
        <v>0</v>
      </c>
      <c r="J48" s="21">
        <v>0</v>
      </c>
      <c r="K48" s="21">
        <v>0</v>
      </c>
      <c r="L48" s="21">
        <f>SUM(F48:K48)</f>
        <v>0</v>
      </c>
    </row>
    <row r="49" spans="1:12">
      <c r="A49" s="116"/>
      <c r="B49" s="106"/>
      <c r="C49" s="104"/>
      <c r="D49" s="20" t="s">
        <v>26</v>
      </c>
      <c r="E49" s="21">
        <v>1800</v>
      </c>
      <c r="F49" s="21">
        <v>1800</v>
      </c>
      <c r="G49" s="21">
        <v>1800</v>
      </c>
      <c r="H49" s="21">
        <v>1800</v>
      </c>
      <c r="I49" s="21">
        <v>1800</v>
      </c>
      <c r="J49" s="21">
        <v>1800</v>
      </c>
      <c r="K49" s="21">
        <v>1800</v>
      </c>
      <c r="L49" s="21">
        <f>SUM(F49:K49)</f>
        <v>10800</v>
      </c>
    </row>
    <row r="50" spans="1:12">
      <c r="A50" s="116"/>
      <c r="B50" s="106"/>
      <c r="C50" s="104"/>
      <c r="D50" s="20" t="s">
        <v>27</v>
      </c>
      <c r="E50" s="21">
        <v>0</v>
      </c>
      <c r="F50" s="21">
        <v>0</v>
      </c>
      <c r="G50" s="21">
        <v>0</v>
      </c>
      <c r="H50" s="21">
        <v>0</v>
      </c>
      <c r="I50" s="21">
        <v>0</v>
      </c>
      <c r="J50" s="21">
        <v>0</v>
      </c>
      <c r="K50" s="21">
        <v>0</v>
      </c>
      <c r="L50" s="21">
        <f>SUM(F50:K50)</f>
        <v>0</v>
      </c>
    </row>
    <row r="51" spans="1:12">
      <c r="A51" s="116" t="s">
        <v>42</v>
      </c>
      <c r="B51" s="117" t="s">
        <v>47</v>
      </c>
      <c r="C51" s="104" t="s">
        <v>23</v>
      </c>
      <c r="D51" s="20" t="s">
        <v>20</v>
      </c>
      <c r="E51" s="21">
        <f t="shared" ref="E51" si="14">E52+E53+E54+E55</f>
        <v>62095.150000000009</v>
      </c>
      <c r="F51" s="21">
        <f t="shared" ref="F51:K51" si="15">F52+F53+F54+F55</f>
        <v>89753.89</v>
      </c>
      <c r="G51" s="21">
        <f t="shared" si="15"/>
        <v>72328.310000000012</v>
      </c>
      <c r="H51" s="21">
        <f t="shared" si="15"/>
        <v>69439.806250000009</v>
      </c>
      <c r="I51" s="21">
        <f t="shared" si="15"/>
        <v>71500.318317550016</v>
      </c>
      <c r="J51" s="21">
        <f t="shared" si="15"/>
        <v>73734.558509969982</v>
      </c>
      <c r="K51" s="21">
        <f t="shared" si="15"/>
        <v>75640.617893976305</v>
      </c>
      <c r="L51" s="21">
        <f>L52+L53+L54+L55</f>
        <v>452397.50097149634</v>
      </c>
    </row>
    <row r="52" spans="1:12">
      <c r="A52" s="116"/>
      <c r="B52" s="118"/>
      <c r="C52" s="104"/>
      <c r="D52" s="20" t="s">
        <v>24</v>
      </c>
      <c r="E52" s="21">
        <v>0</v>
      </c>
      <c r="F52" s="21">
        <v>0</v>
      </c>
      <c r="G52" s="21">
        <v>0</v>
      </c>
      <c r="H52" s="21">
        <v>0</v>
      </c>
      <c r="I52" s="21">
        <v>0</v>
      </c>
      <c r="J52" s="21">
        <v>0</v>
      </c>
      <c r="K52" s="21">
        <v>0</v>
      </c>
      <c r="L52" s="21">
        <f>SUM(F52:K52)</f>
        <v>0</v>
      </c>
    </row>
    <row r="53" spans="1:12">
      <c r="A53" s="116"/>
      <c r="B53" s="118"/>
      <c r="C53" s="104"/>
      <c r="D53" s="20" t="s">
        <v>25</v>
      </c>
      <c r="E53" s="21">
        <v>2647.3</v>
      </c>
      <c r="F53" s="21">
        <v>2647.3</v>
      </c>
      <c r="G53" s="21">
        <v>2647.3</v>
      </c>
      <c r="H53" s="21">
        <v>0</v>
      </c>
      <c r="I53" s="21">
        <v>0</v>
      </c>
      <c r="J53" s="21">
        <v>0</v>
      </c>
      <c r="K53" s="21">
        <f>J53</f>
        <v>0</v>
      </c>
      <c r="L53" s="21">
        <f>SUM(F53:K53)</f>
        <v>5294.6</v>
      </c>
    </row>
    <row r="54" spans="1:12">
      <c r="A54" s="116"/>
      <c r="B54" s="118"/>
      <c r="C54" s="104"/>
      <c r="D54" s="20" t="s">
        <v>26</v>
      </c>
      <c r="E54" s="21">
        <v>45117.65</v>
      </c>
      <c r="F54" s="21">
        <v>72776.39</v>
      </c>
      <c r="G54" s="21">
        <v>54791.91</v>
      </c>
      <c r="H54" s="21">
        <f>G54*98.5%</f>
        <v>53970.031350000005</v>
      </c>
      <c r="I54" s="21">
        <f>H54*102.7%</f>
        <v>55427.222196450013</v>
      </c>
      <c r="J54" s="21">
        <f>I54*102.9%</f>
        <v>57034.611640147072</v>
      </c>
      <c r="K54" s="21">
        <f>J54*102.2%</f>
        <v>58289.373096230309</v>
      </c>
      <c r="L54" s="21">
        <f>SUM(F54:K54)</f>
        <v>352289.53828282742</v>
      </c>
    </row>
    <row r="55" spans="1:12">
      <c r="A55" s="116"/>
      <c r="B55" s="119"/>
      <c r="C55" s="104"/>
      <c r="D55" s="20" t="s">
        <v>27</v>
      </c>
      <c r="E55" s="21">
        <v>14330.2</v>
      </c>
      <c r="F55" s="21">
        <v>14330.2</v>
      </c>
      <c r="G55" s="21">
        <v>14889.1</v>
      </c>
      <c r="H55" s="21">
        <f>G55*103.9%</f>
        <v>15469.774900000002</v>
      </c>
      <c r="I55" s="21">
        <f>H55*103.9%</f>
        <v>16073.096121100005</v>
      </c>
      <c r="J55" s="21">
        <f>I55*103.9%</f>
        <v>16699.946869822907</v>
      </c>
      <c r="K55" s="21">
        <f>J55*103.9%</f>
        <v>17351.244797746003</v>
      </c>
      <c r="L55" s="21">
        <f>SUM(F55:K55)</f>
        <v>94813.362688668916</v>
      </c>
    </row>
    <row r="56" spans="1:12">
      <c r="A56" s="104"/>
      <c r="B56" s="104"/>
      <c r="C56" s="104" t="s">
        <v>37</v>
      </c>
      <c r="D56" s="25" t="s">
        <v>20</v>
      </c>
      <c r="E56" s="21">
        <f t="shared" ref="E56" si="16">E16+E21+E26+E31+E36+E41+E46+E51</f>
        <v>178278.36000000002</v>
      </c>
      <c r="F56" s="21">
        <f t="shared" ref="F56:K60" si="17">F16+F21+F26+F31+F36+F41+F46+F51</f>
        <v>270185.14999999997</v>
      </c>
      <c r="G56" s="21">
        <f t="shared" si="17"/>
        <v>250738.81</v>
      </c>
      <c r="H56" s="21">
        <f t="shared" si="17"/>
        <v>219348.76105000003</v>
      </c>
      <c r="I56" s="21">
        <f t="shared" si="17"/>
        <v>225449.20596595004</v>
      </c>
      <c r="J56" s="21">
        <f t="shared" si="17"/>
        <v>231973.56132248725</v>
      </c>
      <c r="K56" s="21">
        <f t="shared" si="17"/>
        <v>237788.26814359776</v>
      </c>
      <c r="L56" s="21">
        <f t="shared" ref="L56:L60" si="18">SUM(F56:K56)</f>
        <v>1435483.7564820352</v>
      </c>
    </row>
    <row r="57" spans="1:12">
      <c r="A57" s="104"/>
      <c r="B57" s="104"/>
      <c r="C57" s="104"/>
      <c r="D57" s="25" t="s">
        <v>24</v>
      </c>
      <c r="E57" s="21">
        <f t="shared" ref="E57" si="19">E17+E22+E27+E32+E37+E42+E47+E52</f>
        <v>0</v>
      </c>
      <c r="F57" s="21">
        <f t="shared" si="17"/>
        <v>0</v>
      </c>
      <c r="G57" s="21">
        <f t="shared" si="17"/>
        <v>0</v>
      </c>
      <c r="H57" s="21">
        <f t="shared" si="17"/>
        <v>0</v>
      </c>
      <c r="I57" s="21">
        <f t="shared" si="17"/>
        <v>0</v>
      </c>
      <c r="J57" s="21">
        <f t="shared" si="17"/>
        <v>0</v>
      </c>
      <c r="K57" s="21">
        <f t="shared" si="17"/>
        <v>0</v>
      </c>
      <c r="L57" s="21">
        <f t="shared" si="18"/>
        <v>0</v>
      </c>
    </row>
    <row r="58" spans="1:12">
      <c r="A58" s="104"/>
      <c r="B58" s="104"/>
      <c r="C58" s="104"/>
      <c r="D58" s="25" t="s">
        <v>25</v>
      </c>
      <c r="E58" s="21">
        <f t="shared" ref="E58" si="20">E18+E23+E28+E33+E38+E43+E48+E53</f>
        <v>4304.3999999999996</v>
      </c>
      <c r="F58" s="21">
        <f t="shared" si="17"/>
        <v>4304.3999999999996</v>
      </c>
      <c r="G58" s="21">
        <f t="shared" si="17"/>
        <v>4304.3999999999996</v>
      </c>
      <c r="H58" s="21">
        <f t="shared" si="17"/>
        <v>0</v>
      </c>
      <c r="I58" s="21">
        <f t="shared" si="17"/>
        <v>0</v>
      </c>
      <c r="J58" s="21">
        <f t="shared" si="17"/>
        <v>0</v>
      </c>
      <c r="K58" s="21">
        <f t="shared" si="17"/>
        <v>0</v>
      </c>
      <c r="L58" s="21">
        <f t="shared" si="18"/>
        <v>8608.7999999999993</v>
      </c>
    </row>
    <row r="59" spans="1:12">
      <c r="A59" s="104"/>
      <c r="B59" s="104"/>
      <c r="C59" s="104"/>
      <c r="D59" s="25" t="s">
        <v>26</v>
      </c>
      <c r="E59" s="21">
        <f t="shared" ref="E59" si="21">E19+E24+E29+E34+E39+E44+E49+E54</f>
        <v>83756.36</v>
      </c>
      <c r="F59" s="21">
        <f t="shared" si="17"/>
        <v>175663.15</v>
      </c>
      <c r="G59" s="21">
        <f t="shared" si="17"/>
        <v>153562.71</v>
      </c>
      <c r="H59" s="21">
        <f t="shared" si="17"/>
        <v>123751.26935</v>
      </c>
      <c r="I59" s="21">
        <f t="shared" si="17"/>
        <v>127043.95362245003</v>
      </c>
      <c r="J59" s="21">
        <f t="shared" si="17"/>
        <v>130676.02827750109</v>
      </c>
      <c r="K59" s="21">
        <f t="shared" si="17"/>
        <v>133511.30089960614</v>
      </c>
      <c r="L59" s="21">
        <f t="shared" si="18"/>
        <v>844208.41214955738</v>
      </c>
    </row>
    <row r="60" spans="1:12">
      <c r="A60" s="104"/>
      <c r="B60" s="104"/>
      <c r="C60" s="104"/>
      <c r="D60" s="25" t="s">
        <v>27</v>
      </c>
      <c r="E60" s="21">
        <f t="shared" ref="E60" si="22">E20+E25+E30+E35+E40+E45+E50+E55</f>
        <v>90217.599999999991</v>
      </c>
      <c r="F60" s="21">
        <f t="shared" si="17"/>
        <v>90217.599999999991</v>
      </c>
      <c r="G60" s="21">
        <f t="shared" si="17"/>
        <v>92871.700000000012</v>
      </c>
      <c r="H60" s="21">
        <f t="shared" si="17"/>
        <v>95597.491700000013</v>
      </c>
      <c r="I60" s="21">
        <f t="shared" si="17"/>
        <v>98405.252343500018</v>
      </c>
      <c r="J60" s="21">
        <f t="shared" si="17"/>
        <v>101297.53304498614</v>
      </c>
      <c r="K60" s="21">
        <f t="shared" si="17"/>
        <v>104276.96724399168</v>
      </c>
      <c r="L60" s="21">
        <f t="shared" si="18"/>
        <v>582666.54433247785</v>
      </c>
    </row>
    <row r="62" spans="1:12">
      <c r="F62" s="23">
        <f>F59-D5</f>
        <v>55251.549999999988</v>
      </c>
    </row>
    <row r="63" spans="1:12">
      <c r="H63" s="23">
        <f>G5-H59</f>
        <v>-5145.8433499999956</v>
      </c>
      <c r="I63" s="23">
        <f>H5-I59</f>
        <v>-5236.1811204500409</v>
      </c>
      <c r="J63" s="23">
        <f>I5-J59</f>
        <v>-5335.8303729431063</v>
      </c>
      <c r="K63" s="23">
        <f>J5-K59</f>
        <v>-5413.6186411478848</v>
      </c>
    </row>
  </sheetData>
  <mergeCells count="34">
    <mergeCell ref="A1:J1"/>
    <mergeCell ref="A9:L9"/>
    <mergeCell ref="A10:L10"/>
    <mergeCell ref="A12:A14"/>
    <mergeCell ref="B12:B14"/>
    <mergeCell ref="C12:C14"/>
    <mergeCell ref="D12:D14"/>
    <mergeCell ref="E12:L13"/>
    <mergeCell ref="A16:A20"/>
    <mergeCell ref="B16:B20"/>
    <mergeCell ref="C16:C20"/>
    <mergeCell ref="A21:A25"/>
    <mergeCell ref="B21:B25"/>
    <mergeCell ref="C21:C25"/>
    <mergeCell ref="A26:A30"/>
    <mergeCell ref="B26:B30"/>
    <mergeCell ref="C26:C30"/>
    <mergeCell ref="A31:A35"/>
    <mergeCell ref="B31:B35"/>
    <mergeCell ref="C31:C35"/>
    <mergeCell ref="A36:A40"/>
    <mergeCell ref="B36:B40"/>
    <mergeCell ref="C36:C40"/>
    <mergeCell ref="A41:A45"/>
    <mergeCell ref="B41:B45"/>
    <mergeCell ref="C41:C45"/>
    <mergeCell ref="A56:B60"/>
    <mergeCell ref="C56:C60"/>
    <mergeCell ref="A46:A50"/>
    <mergeCell ref="B46:B50"/>
    <mergeCell ref="C46:C50"/>
    <mergeCell ref="A51:A55"/>
    <mergeCell ref="B51:B55"/>
    <mergeCell ref="C51:C55"/>
  </mergeCells>
  <pageMargins left="0.51181102362204722" right="0.31496062992125984" top="0.55118110236220474" bottom="0.19685039370078741" header="0" footer="0"/>
  <pageSetup paperSize="8" scale="50" orientation="portrait" r:id="rId1"/>
</worksheet>
</file>

<file path=xl/worksheets/sheet5.xml><?xml version="1.0" encoding="utf-8"?>
<worksheet xmlns="http://schemas.openxmlformats.org/spreadsheetml/2006/main" xmlns:r="http://schemas.openxmlformats.org/officeDocument/2006/relationships">
  <dimension ref="A1:K67"/>
  <sheetViews>
    <sheetView topLeftCell="A9" zoomScale="75" zoomScaleNormal="75" workbookViewId="0">
      <selection activeCell="K21" sqref="K21"/>
    </sheetView>
  </sheetViews>
  <sheetFormatPr defaultRowHeight="15"/>
  <cols>
    <col min="1" max="1" width="7.140625" customWidth="1"/>
    <col min="2" max="2" width="55" customWidth="1"/>
    <col min="3" max="3" width="16.85546875" customWidth="1"/>
    <col min="4" max="4" width="13.7109375" customWidth="1"/>
    <col min="5" max="5" width="14.140625" customWidth="1"/>
    <col min="6" max="6" width="14.85546875" customWidth="1"/>
    <col min="7" max="7" width="12.85546875" customWidth="1"/>
    <col min="8" max="8" width="13.7109375" customWidth="1"/>
    <col min="9" max="9" width="14.140625" customWidth="1"/>
    <col min="10" max="10" width="11.5703125" bestFit="1" customWidth="1"/>
    <col min="11" max="11" width="13.28515625" customWidth="1"/>
  </cols>
  <sheetData>
    <row r="1" spans="1:11" ht="21" customHeight="1">
      <c r="B1" s="7"/>
      <c r="C1" s="7"/>
      <c r="D1" s="7"/>
      <c r="E1" s="7"/>
      <c r="F1" s="7"/>
      <c r="G1" s="7"/>
      <c r="H1" s="7"/>
      <c r="I1" s="31"/>
      <c r="J1" s="32" t="s">
        <v>48</v>
      </c>
      <c r="K1" s="32"/>
    </row>
    <row r="2" spans="1:11">
      <c r="B2" s="4"/>
      <c r="C2" s="4"/>
      <c r="D2" s="4"/>
      <c r="E2" s="4"/>
      <c r="F2" s="4"/>
      <c r="G2" s="4"/>
      <c r="H2" s="4"/>
      <c r="I2" s="33" t="s">
        <v>49</v>
      </c>
      <c r="J2" s="33"/>
      <c r="K2" s="32"/>
    </row>
    <row r="3" spans="1:11">
      <c r="B3" s="5"/>
      <c r="C3" s="13"/>
      <c r="D3" s="13"/>
      <c r="E3" s="13"/>
      <c r="F3" s="13"/>
      <c r="G3" s="13"/>
      <c r="H3" s="13"/>
      <c r="I3" s="33" t="s">
        <v>50</v>
      </c>
      <c r="J3" s="32"/>
      <c r="K3" s="33"/>
    </row>
    <row r="4" spans="1:11">
      <c r="B4" s="5"/>
      <c r="C4" s="13"/>
      <c r="D4" s="13"/>
      <c r="E4" s="13"/>
      <c r="F4" s="13"/>
      <c r="G4" s="13"/>
      <c r="H4" s="13"/>
      <c r="I4" s="33"/>
      <c r="J4" s="32"/>
      <c r="K4" s="33"/>
    </row>
    <row r="5" spans="1:11">
      <c r="A5" s="103" t="s">
        <v>14</v>
      </c>
      <c r="B5" s="103"/>
      <c r="C5" s="103"/>
      <c r="D5" s="103"/>
      <c r="E5" s="103"/>
      <c r="F5" s="103"/>
      <c r="G5" s="103"/>
      <c r="H5" s="103"/>
      <c r="I5" s="103"/>
      <c r="J5" s="103"/>
      <c r="K5" s="103"/>
    </row>
    <row r="6" spans="1:11">
      <c r="A6" s="103" t="s">
        <v>15</v>
      </c>
      <c r="B6" s="103"/>
      <c r="C6" s="103"/>
      <c r="D6" s="103"/>
      <c r="E6" s="103"/>
      <c r="F6" s="103"/>
      <c r="G6" s="103"/>
      <c r="H6" s="103"/>
      <c r="I6" s="103"/>
      <c r="J6" s="103"/>
      <c r="K6" s="103"/>
    </row>
    <row r="7" spans="1:11">
      <c r="A7" s="17"/>
      <c r="B7" s="18"/>
      <c r="C7" s="18"/>
      <c r="D7" s="18"/>
      <c r="E7" s="18"/>
      <c r="F7" s="18"/>
      <c r="G7" s="30">
        <v>98.5</v>
      </c>
      <c r="H7" s="22">
        <v>102.7</v>
      </c>
      <c r="I7" s="22">
        <v>102.9</v>
      </c>
      <c r="J7" s="22">
        <v>102.2</v>
      </c>
      <c r="K7" s="18"/>
    </row>
    <row r="8" spans="1:11" ht="15" customHeight="1">
      <c r="A8" s="104" t="s">
        <v>7</v>
      </c>
      <c r="B8" s="104" t="s">
        <v>16</v>
      </c>
      <c r="C8" s="104" t="s">
        <v>17</v>
      </c>
      <c r="D8" s="104" t="s">
        <v>18</v>
      </c>
      <c r="E8" s="121"/>
      <c r="F8" s="121"/>
      <c r="G8" s="121"/>
      <c r="H8" s="121"/>
      <c r="I8" s="121"/>
      <c r="J8" s="121"/>
      <c r="K8" s="122"/>
    </row>
    <row r="9" spans="1:11" ht="10.5" customHeight="1">
      <c r="A9" s="104"/>
      <c r="B9" s="104"/>
      <c r="C9" s="104"/>
      <c r="D9" s="104"/>
      <c r="E9" s="124"/>
      <c r="F9" s="124"/>
      <c r="G9" s="124"/>
      <c r="H9" s="124"/>
      <c r="I9" s="124"/>
      <c r="J9" s="124"/>
      <c r="K9" s="125"/>
    </row>
    <row r="10" spans="1:11" ht="43.5" customHeight="1">
      <c r="A10" s="104"/>
      <c r="B10" s="104"/>
      <c r="C10" s="104"/>
      <c r="D10" s="104"/>
      <c r="E10" s="38" t="s">
        <v>65</v>
      </c>
      <c r="F10" s="29" t="s">
        <v>0</v>
      </c>
      <c r="G10" s="20" t="s">
        <v>3</v>
      </c>
      <c r="H10" s="29" t="s">
        <v>4</v>
      </c>
      <c r="I10" s="29" t="s">
        <v>5</v>
      </c>
      <c r="J10" s="29" t="s">
        <v>6</v>
      </c>
      <c r="K10" s="29" t="s">
        <v>20</v>
      </c>
    </row>
    <row r="11" spans="1:11" ht="12" customHeight="1">
      <c r="A11" s="26">
        <v>1</v>
      </c>
      <c r="B11" s="26">
        <v>2</v>
      </c>
      <c r="C11" s="26">
        <v>3</v>
      </c>
      <c r="D11" s="26">
        <v>4</v>
      </c>
      <c r="E11" s="26">
        <v>5</v>
      </c>
      <c r="F11" s="26">
        <v>6</v>
      </c>
      <c r="G11" s="26">
        <v>7</v>
      </c>
      <c r="H11" s="26">
        <v>8</v>
      </c>
      <c r="I11" s="26">
        <v>9</v>
      </c>
      <c r="J11" s="26">
        <v>10</v>
      </c>
      <c r="K11" s="26">
        <v>11</v>
      </c>
    </row>
    <row r="12" spans="1:11">
      <c r="A12" s="107">
        <v>1</v>
      </c>
      <c r="B12" s="108" t="s">
        <v>22</v>
      </c>
      <c r="C12" s="104" t="s">
        <v>23</v>
      </c>
      <c r="D12" s="29" t="s">
        <v>20</v>
      </c>
      <c r="E12" s="21">
        <f t="shared" ref="E12:J12" si="0">SUM(E13:E16)</f>
        <v>15530.74</v>
      </c>
      <c r="F12" s="21">
        <f t="shared" si="0"/>
        <v>15620.94</v>
      </c>
      <c r="G12" s="21">
        <f t="shared" si="0"/>
        <v>14210.592199999999</v>
      </c>
      <c r="H12" s="21">
        <f t="shared" si="0"/>
        <v>14631.619258199999</v>
      </c>
      <c r="I12" s="21">
        <f t="shared" si="0"/>
        <v>15090.0146096014</v>
      </c>
      <c r="J12" s="21">
        <f t="shared" si="0"/>
        <v>15475.310576725959</v>
      </c>
      <c r="K12" s="21">
        <f>K13+K14+K15+K16</f>
        <v>90559.216644527347</v>
      </c>
    </row>
    <row r="13" spans="1:11">
      <c r="A13" s="107"/>
      <c r="B13" s="108"/>
      <c r="C13" s="104"/>
      <c r="D13" s="29" t="s">
        <v>24</v>
      </c>
      <c r="E13" s="21">
        <v>0</v>
      </c>
      <c r="F13" s="21">
        <v>0</v>
      </c>
      <c r="G13" s="21">
        <v>0</v>
      </c>
      <c r="H13" s="21">
        <v>0</v>
      </c>
      <c r="I13" s="21">
        <v>0</v>
      </c>
      <c r="J13" s="21">
        <v>0</v>
      </c>
      <c r="K13" s="21">
        <f>SUM(E13:J13)</f>
        <v>0</v>
      </c>
    </row>
    <row r="14" spans="1:11">
      <c r="A14" s="107"/>
      <c r="B14" s="108"/>
      <c r="C14" s="104"/>
      <c r="D14" s="29" t="s">
        <v>25</v>
      </c>
      <c r="E14" s="21">
        <v>1325.7</v>
      </c>
      <c r="F14" s="21">
        <v>1325.7</v>
      </c>
      <c r="G14" s="21">
        <v>0</v>
      </c>
      <c r="H14" s="21">
        <v>0</v>
      </c>
      <c r="I14" s="21">
        <v>0</v>
      </c>
      <c r="J14" s="21">
        <v>0</v>
      </c>
      <c r="K14" s="21">
        <f>SUM(E14:J14)</f>
        <v>2651.4</v>
      </c>
    </row>
    <row r="15" spans="1:11">
      <c r="A15" s="107"/>
      <c r="B15" s="108"/>
      <c r="C15" s="104"/>
      <c r="D15" s="29" t="s">
        <v>26</v>
      </c>
      <c r="E15" s="39">
        <v>12057.64</v>
      </c>
      <c r="F15" s="39">
        <v>12057.64</v>
      </c>
      <c r="G15" s="39">
        <f>F15*98.5%</f>
        <v>11876.775399999999</v>
      </c>
      <c r="H15" s="39">
        <f>G15*102.7%</f>
        <v>12197.4483358</v>
      </c>
      <c r="I15" s="39">
        <f>H15*102.9%</f>
        <v>12551.174337538201</v>
      </c>
      <c r="J15" s="39">
        <f>I15*102.2%</f>
        <v>12827.300172964042</v>
      </c>
      <c r="K15" s="21">
        <f>SUM(E15:J15)</f>
        <v>73567.978246302242</v>
      </c>
    </row>
    <row r="16" spans="1:11">
      <c r="A16" s="107"/>
      <c r="B16" s="108"/>
      <c r="C16" s="104"/>
      <c r="D16" s="29" t="s">
        <v>27</v>
      </c>
      <c r="E16" s="21">
        <v>2147.4</v>
      </c>
      <c r="F16" s="21">
        <v>2237.6</v>
      </c>
      <c r="G16" s="21">
        <f>F16*104.3%</f>
        <v>2333.8167999999996</v>
      </c>
      <c r="H16" s="21">
        <f>G16*104.3%</f>
        <v>2434.1709223999992</v>
      </c>
      <c r="I16" s="21">
        <f>H16*104.3%</f>
        <v>2538.8402720631989</v>
      </c>
      <c r="J16" s="21">
        <f>I16*104.3%</f>
        <v>2648.0104037619162</v>
      </c>
      <c r="K16" s="21">
        <f>SUM(E16:J16)</f>
        <v>14339.838398225114</v>
      </c>
    </row>
    <row r="17" spans="1:11">
      <c r="A17" s="109">
        <v>2</v>
      </c>
      <c r="B17" s="111" t="s">
        <v>29</v>
      </c>
      <c r="C17" s="113" t="s">
        <v>23</v>
      </c>
      <c r="D17" s="29" t="s">
        <v>20</v>
      </c>
      <c r="E17" s="21">
        <f t="shared" ref="E17:J17" si="1">SUM(E18:E21)</f>
        <v>95255.2</v>
      </c>
      <c r="F17" s="21">
        <f t="shared" si="1"/>
        <v>96255.2</v>
      </c>
      <c r="G17" s="21">
        <f t="shared" si="1"/>
        <v>97255.2</v>
      </c>
      <c r="H17" s="21">
        <f t="shared" si="1"/>
        <v>98842.590400000001</v>
      </c>
      <c r="I17" s="21">
        <f t="shared" si="1"/>
        <v>100490.52552160001</v>
      </c>
      <c r="J17" s="21">
        <f t="shared" si="1"/>
        <v>101996.31708307521</v>
      </c>
      <c r="K17" s="21">
        <f>K18+K19+K20+K21</f>
        <v>590095.03300467529</v>
      </c>
    </row>
    <row r="18" spans="1:11">
      <c r="A18" s="110"/>
      <c r="B18" s="112"/>
      <c r="C18" s="114"/>
      <c r="D18" s="29" t="s">
        <v>24</v>
      </c>
      <c r="E18" s="21">
        <v>0</v>
      </c>
      <c r="F18" s="21">
        <v>0</v>
      </c>
      <c r="G18" s="21">
        <v>0</v>
      </c>
      <c r="H18" s="21">
        <v>0</v>
      </c>
      <c r="I18" s="21">
        <v>0</v>
      </c>
      <c r="J18" s="21">
        <v>0</v>
      </c>
      <c r="K18" s="21">
        <f>SUM(E18:J18)</f>
        <v>0</v>
      </c>
    </row>
    <row r="19" spans="1:11">
      <c r="A19" s="110"/>
      <c r="B19" s="112"/>
      <c r="C19" s="114"/>
      <c r="D19" s="29" t="s">
        <v>25</v>
      </c>
      <c r="E19" s="21">
        <v>0</v>
      </c>
      <c r="F19" s="21">
        <v>0</v>
      </c>
      <c r="G19" s="21">
        <v>0</v>
      </c>
      <c r="H19" s="21">
        <v>0</v>
      </c>
      <c r="I19" s="21">
        <v>0</v>
      </c>
      <c r="J19" s="21">
        <v>0</v>
      </c>
      <c r="K19" s="21">
        <f>SUM(E19:J19)</f>
        <v>0</v>
      </c>
    </row>
    <row r="20" spans="1:11">
      <c r="A20" s="110"/>
      <c r="B20" s="112"/>
      <c r="C20" s="114"/>
      <c r="D20" s="29" t="s">
        <v>26</v>
      </c>
      <c r="E20" s="21">
        <v>21755.200000000001</v>
      </c>
      <c r="F20" s="21">
        <v>21755.200000000001</v>
      </c>
      <c r="G20" s="21">
        <v>21755.200000000001</v>
      </c>
      <c r="H20" s="21">
        <f>G20*102.7%</f>
        <v>22342.590400000005</v>
      </c>
      <c r="I20" s="21">
        <f>H20*102.9%</f>
        <v>22990.525521600008</v>
      </c>
      <c r="J20" s="21">
        <f>I20*102.2%</f>
        <v>23496.31708307521</v>
      </c>
      <c r="K20" s="21">
        <f>SUM(E20:J20)</f>
        <v>134095.03300467524</v>
      </c>
    </row>
    <row r="21" spans="1:11">
      <c r="A21" s="110"/>
      <c r="B21" s="112"/>
      <c r="C21" s="115"/>
      <c r="D21" s="29" t="s">
        <v>27</v>
      </c>
      <c r="E21" s="21">
        <v>73500</v>
      </c>
      <c r="F21" s="21">
        <v>74500</v>
      </c>
      <c r="G21" s="21">
        <v>75500</v>
      </c>
      <c r="H21" s="21">
        <v>76500</v>
      </c>
      <c r="I21" s="21">
        <v>77500</v>
      </c>
      <c r="J21" s="21">
        <v>78500</v>
      </c>
      <c r="K21" s="21">
        <f>SUM(E21:J21)</f>
        <v>456000</v>
      </c>
    </row>
    <row r="22" spans="1:11">
      <c r="A22" s="105">
        <v>3</v>
      </c>
      <c r="B22" s="106" t="s">
        <v>31</v>
      </c>
      <c r="C22" s="104" t="s">
        <v>23</v>
      </c>
      <c r="D22" s="20" t="s">
        <v>20</v>
      </c>
      <c r="E22" s="21">
        <f t="shared" ref="E22:J22" si="2">E23+E24+E25+E26</f>
        <v>7396.0599999999995</v>
      </c>
      <c r="F22" s="21">
        <f t="shared" si="2"/>
        <v>3485.1</v>
      </c>
      <c r="G22" s="21">
        <f t="shared" si="2"/>
        <v>3112.0694999999996</v>
      </c>
      <c r="H22" s="21">
        <f t="shared" si="2"/>
        <v>3199.7453765</v>
      </c>
      <c r="I22" s="21">
        <f t="shared" si="2"/>
        <v>3295.9429924185006</v>
      </c>
      <c r="J22" s="21">
        <f t="shared" si="2"/>
        <v>3372.1337382517077</v>
      </c>
      <c r="K22" s="21">
        <f>K23+K24+K25+K26</f>
        <v>23861.051607170211</v>
      </c>
    </row>
    <row r="23" spans="1:11">
      <c r="A23" s="105"/>
      <c r="B23" s="106"/>
      <c r="C23" s="104"/>
      <c r="D23" s="20" t="s">
        <v>24</v>
      </c>
      <c r="E23" s="21">
        <v>0</v>
      </c>
      <c r="F23" s="21">
        <v>0</v>
      </c>
      <c r="G23" s="21">
        <v>0</v>
      </c>
      <c r="H23" s="21">
        <v>0</v>
      </c>
      <c r="I23" s="21">
        <v>0</v>
      </c>
      <c r="J23" s="21">
        <v>0</v>
      </c>
      <c r="K23" s="21">
        <f>SUM(E23:J23)</f>
        <v>0</v>
      </c>
    </row>
    <row r="24" spans="1:11">
      <c r="A24" s="105"/>
      <c r="B24" s="106"/>
      <c r="C24" s="104"/>
      <c r="D24" s="20" t="s">
        <v>25</v>
      </c>
      <c r="E24" s="21">
        <v>331.4</v>
      </c>
      <c r="F24" s="21">
        <v>331.4</v>
      </c>
      <c r="G24" s="21">
        <v>0</v>
      </c>
      <c r="H24" s="21">
        <v>0</v>
      </c>
      <c r="I24" s="21">
        <v>0</v>
      </c>
      <c r="J24" s="21">
        <f>I24</f>
        <v>0</v>
      </c>
      <c r="K24" s="21">
        <f>SUM(E24:J24)</f>
        <v>662.8</v>
      </c>
    </row>
    <row r="25" spans="1:11">
      <c r="A25" s="105"/>
      <c r="B25" s="106"/>
      <c r="C25" s="104"/>
      <c r="D25" s="20" t="s">
        <v>26</v>
      </c>
      <c r="E25" s="39">
        <v>7024.66</v>
      </c>
      <c r="F25" s="39">
        <v>3108.7</v>
      </c>
      <c r="G25" s="39">
        <f>F25*98.5%</f>
        <v>3062.0694999999996</v>
      </c>
      <c r="H25" s="39">
        <f>G25*102.7%</f>
        <v>3144.7453765</v>
      </c>
      <c r="I25" s="39">
        <f>H25*102.9%</f>
        <v>3235.9429924185006</v>
      </c>
      <c r="J25" s="39">
        <f>I25*102.2%</f>
        <v>3307.1337382517077</v>
      </c>
      <c r="K25" s="21">
        <f>SUM(E25:J25)</f>
        <v>22883.251607170212</v>
      </c>
    </row>
    <row r="26" spans="1:11">
      <c r="A26" s="105"/>
      <c r="B26" s="106"/>
      <c r="C26" s="104"/>
      <c r="D26" s="20" t="s">
        <v>27</v>
      </c>
      <c r="E26" s="21">
        <v>40</v>
      </c>
      <c r="F26" s="21">
        <v>45</v>
      </c>
      <c r="G26" s="21">
        <v>50</v>
      </c>
      <c r="H26" s="21">
        <v>55</v>
      </c>
      <c r="I26" s="21">
        <v>60</v>
      </c>
      <c r="J26" s="21">
        <v>65</v>
      </c>
      <c r="K26" s="21">
        <f>SUM(E26:J26)</f>
        <v>315</v>
      </c>
    </row>
    <row r="27" spans="1:11">
      <c r="A27" s="116" t="s">
        <v>56</v>
      </c>
      <c r="B27" s="106" t="s">
        <v>32</v>
      </c>
      <c r="C27" s="104" t="s">
        <v>23</v>
      </c>
      <c r="D27" s="20" t="s">
        <v>20</v>
      </c>
      <c r="E27" s="21">
        <f t="shared" ref="E27:J27" si="3">E28+E29+E30+E31</f>
        <v>6400</v>
      </c>
      <c r="F27" s="21">
        <f t="shared" si="3"/>
        <v>6400</v>
      </c>
      <c r="G27" s="21">
        <f t="shared" si="3"/>
        <v>6400</v>
      </c>
      <c r="H27" s="21">
        <f t="shared" si="3"/>
        <v>6572.8000000000011</v>
      </c>
      <c r="I27" s="21">
        <f t="shared" si="3"/>
        <v>6763.4112000000023</v>
      </c>
      <c r="J27" s="21">
        <f t="shared" si="3"/>
        <v>6912.2062464000028</v>
      </c>
      <c r="K27" s="21">
        <f>K28+K29+K30+K31</f>
        <v>39448.41744640001</v>
      </c>
    </row>
    <row r="28" spans="1:11">
      <c r="A28" s="116"/>
      <c r="B28" s="106"/>
      <c r="C28" s="104"/>
      <c r="D28" s="20" t="s">
        <v>24</v>
      </c>
      <c r="E28" s="21">
        <v>0</v>
      </c>
      <c r="F28" s="21">
        <v>0</v>
      </c>
      <c r="G28" s="21">
        <v>0</v>
      </c>
      <c r="H28" s="21">
        <v>0</v>
      </c>
      <c r="I28" s="21">
        <v>0</v>
      </c>
      <c r="J28" s="21">
        <v>0</v>
      </c>
      <c r="K28" s="21">
        <f>SUM(E28:J28)</f>
        <v>0</v>
      </c>
    </row>
    <row r="29" spans="1:11">
      <c r="A29" s="116"/>
      <c r="B29" s="106"/>
      <c r="C29" s="104"/>
      <c r="D29" s="20" t="s">
        <v>25</v>
      </c>
      <c r="E29" s="21">
        <v>0</v>
      </c>
      <c r="F29" s="21">
        <v>0</v>
      </c>
      <c r="G29" s="21">
        <v>0</v>
      </c>
      <c r="H29" s="21">
        <v>0</v>
      </c>
      <c r="I29" s="21">
        <v>0</v>
      </c>
      <c r="J29" s="21">
        <v>0</v>
      </c>
      <c r="K29" s="21">
        <f>SUM(E29:J29)</f>
        <v>0</v>
      </c>
    </row>
    <row r="30" spans="1:11">
      <c r="A30" s="116"/>
      <c r="B30" s="106"/>
      <c r="C30" s="104"/>
      <c r="D30" s="20" t="s">
        <v>26</v>
      </c>
      <c r="E30" s="21">
        <v>6400</v>
      </c>
      <c r="F30" s="21">
        <v>6400</v>
      </c>
      <c r="G30" s="21">
        <v>6400</v>
      </c>
      <c r="H30" s="21">
        <f>G30*102.7%</f>
        <v>6572.8000000000011</v>
      </c>
      <c r="I30" s="21">
        <f>H30*102.9%</f>
        <v>6763.4112000000023</v>
      </c>
      <c r="J30" s="21">
        <f>I30*102.2%</f>
        <v>6912.2062464000028</v>
      </c>
      <c r="K30" s="21">
        <f>SUM(E30:J30)</f>
        <v>39448.41744640001</v>
      </c>
    </row>
    <row r="31" spans="1:11">
      <c r="A31" s="116"/>
      <c r="B31" s="106"/>
      <c r="C31" s="104"/>
      <c r="D31" s="20" t="s">
        <v>27</v>
      </c>
      <c r="E31" s="21">
        <v>0</v>
      </c>
      <c r="F31" s="21">
        <v>0</v>
      </c>
      <c r="G31" s="21">
        <v>0</v>
      </c>
      <c r="H31" s="21">
        <v>0</v>
      </c>
      <c r="I31" s="21">
        <v>0</v>
      </c>
      <c r="J31" s="21">
        <v>0</v>
      </c>
      <c r="K31" s="21">
        <f>SUM(E31:J31)</f>
        <v>0</v>
      </c>
    </row>
    <row r="32" spans="1:11">
      <c r="A32" s="116" t="s">
        <v>57</v>
      </c>
      <c r="B32" s="106" t="s">
        <v>62</v>
      </c>
      <c r="C32" s="104" t="s">
        <v>23</v>
      </c>
      <c r="D32" s="20" t="s">
        <v>20</v>
      </c>
      <c r="E32" s="21">
        <f t="shared" ref="E32:J32" si="4">E35+E36</f>
        <v>2300</v>
      </c>
      <c r="F32" s="21">
        <f t="shared" si="4"/>
        <v>2300</v>
      </c>
      <c r="G32" s="21">
        <f t="shared" si="4"/>
        <v>2300</v>
      </c>
      <c r="H32" s="21">
        <f t="shared" si="4"/>
        <v>2362.1000000000004</v>
      </c>
      <c r="I32" s="21">
        <f t="shared" si="4"/>
        <v>2430.6009000000008</v>
      </c>
      <c r="J32" s="21">
        <f t="shared" si="4"/>
        <v>2484.074119800001</v>
      </c>
      <c r="K32" s="21">
        <f>SUM(E32:J32)</f>
        <v>14176.775019800003</v>
      </c>
    </row>
    <row r="33" spans="1:11">
      <c r="A33" s="116"/>
      <c r="B33" s="106"/>
      <c r="C33" s="104"/>
      <c r="D33" s="20" t="s">
        <v>24</v>
      </c>
      <c r="E33" s="21">
        <v>0</v>
      </c>
      <c r="F33" s="21">
        <v>0</v>
      </c>
      <c r="G33" s="21">
        <v>0</v>
      </c>
      <c r="H33" s="21">
        <v>0</v>
      </c>
      <c r="I33" s="21">
        <v>0</v>
      </c>
      <c r="J33" s="21">
        <v>0</v>
      </c>
      <c r="K33" s="21">
        <v>0</v>
      </c>
    </row>
    <row r="34" spans="1:11">
      <c r="A34" s="116"/>
      <c r="B34" s="106"/>
      <c r="C34" s="104"/>
      <c r="D34" s="20" t="s">
        <v>25</v>
      </c>
      <c r="E34" s="21">
        <v>0</v>
      </c>
      <c r="F34" s="21">
        <v>0</v>
      </c>
      <c r="G34" s="21">
        <v>0</v>
      </c>
      <c r="H34" s="21">
        <v>0</v>
      </c>
      <c r="I34" s="21">
        <v>0</v>
      </c>
      <c r="J34" s="21">
        <v>0</v>
      </c>
      <c r="K34" s="21">
        <v>0</v>
      </c>
    </row>
    <row r="35" spans="1:11">
      <c r="A35" s="116"/>
      <c r="B35" s="106"/>
      <c r="C35" s="104"/>
      <c r="D35" s="20" t="s">
        <v>26</v>
      </c>
      <c r="E35" s="21">
        <v>2300</v>
      </c>
      <c r="F35" s="21">
        <v>2300</v>
      </c>
      <c r="G35" s="21">
        <v>2300</v>
      </c>
      <c r="H35" s="21">
        <f>G35*102.7%</f>
        <v>2362.1000000000004</v>
      </c>
      <c r="I35" s="21">
        <f>H35*102.9%</f>
        <v>2430.6009000000008</v>
      </c>
      <c r="J35" s="21">
        <f>I35*102.2%</f>
        <v>2484.074119800001</v>
      </c>
      <c r="K35" s="21">
        <f>SUM(E35:J35)</f>
        <v>14176.775019800003</v>
      </c>
    </row>
    <row r="36" spans="1:11">
      <c r="A36" s="116"/>
      <c r="B36" s="106"/>
      <c r="C36" s="104"/>
      <c r="D36" s="20" t="s">
        <v>27</v>
      </c>
      <c r="E36" s="21">
        <v>0</v>
      </c>
      <c r="F36" s="21">
        <v>0</v>
      </c>
      <c r="G36" s="21">
        <v>0</v>
      </c>
      <c r="H36" s="21">
        <v>0</v>
      </c>
      <c r="I36" s="21">
        <v>0</v>
      </c>
      <c r="J36" s="21">
        <v>0</v>
      </c>
      <c r="K36" s="21">
        <f>E36+F36+G36+H36+I36+J36</f>
        <v>0</v>
      </c>
    </row>
    <row r="37" spans="1:11">
      <c r="A37" s="116" t="s">
        <v>58</v>
      </c>
      <c r="B37" s="106" t="s">
        <v>34</v>
      </c>
      <c r="C37" s="104" t="s">
        <v>23</v>
      </c>
      <c r="D37" s="20" t="s">
        <v>20</v>
      </c>
      <c r="E37" s="21">
        <f t="shared" ref="E37:J37" si="5">E38+E39+E40+E41</f>
        <v>16500</v>
      </c>
      <c r="F37" s="21">
        <f t="shared" si="5"/>
        <v>16500</v>
      </c>
      <c r="G37" s="21">
        <f t="shared" si="5"/>
        <v>16500</v>
      </c>
      <c r="H37" s="21">
        <f t="shared" si="5"/>
        <v>16945.500000000004</v>
      </c>
      <c r="I37" s="21">
        <f t="shared" si="5"/>
        <v>17436.919500000007</v>
      </c>
      <c r="J37" s="21">
        <f t="shared" si="5"/>
        <v>17820.531729000009</v>
      </c>
      <c r="K37" s="21">
        <f>K38+K39+K40+K41</f>
        <v>101702.95122900001</v>
      </c>
    </row>
    <row r="38" spans="1:11">
      <c r="A38" s="116"/>
      <c r="B38" s="106"/>
      <c r="C38" s="104"/>
      <c r="D38" s="20" t="s">
        <v>24</v>
      </c>
      <c r="E38" s="21">
        <v>0</v>
      </c>
      <c r="F38" s="21">
        <v>0</v>
      </c>
      <c r="G38" s="21">
        <v>0</v>
      </c>
      <c r="H38" s="21">
        <v>0</v>
      </c>
      <c r="I38" s="21">
        <v>0</v>
      </c>
      <c r="J38" s="21">
        <v>0</v>
      </c>
      <c r="K38" s="21">
        <f>SUM(E38:J38)</f>
        <v>0</v>
      </c>
    </row>
    <row r="39" spans="1:11">
      <c r="A39" s="116"/>
      <c r="B39" s="106"/>
      <c r="C39" s="104"/>
      <c r="D39" s="20" t="s">
        <v>25</v>
      </c>
      <c r="E39" s="21">
        <v>0</v>
      </c>
      <c r="F39" s="21">
        <v>0</v>
      </c>
      <c r="G39" s="21">
        <v>0</v>
      </c>
      <c r="H39" s="21">
        <v>0</v>
      </c>
      <c r="I39" s="21">
        <v>0</v>
      </c>
      <c r="J39" s="21">
        <v>0</v>
      </c>
      <c r="K39" s="21">
        <f>SUM(E39:J39)</f>
        <v>0</v>
      </c>
    </row>
    <row r="40" spans="1:11">
      <c r="A40" s="116"/>
      <c r="B40" s="106"/>
      <c r="C40" s="104"/>
      <c r="D40" s="20" t="s">
        <v>26</v>
      </c>
      <c r="E40" s="21">
        <v>16500</v>
      </c>
      <c r="F40" s="21">
        <v>16500</v>
      </c>
      <c r="G40" s="21">
        <v>16500</v>
      </c>
      <c r="H40" s="21">
        <f>G40*102.7%</f>
        <v>16945.500000000004</v>
      </c>
      <c r="I40" s="21">
        <f>H40*102.9%</f>
        <v>17436.919500000007</v>
      </c>
      <c r="J40" s="21">
        <f>I40*102.2%</f>
        <v>17820.531729000009</v>
      </c>
      <c r="K40" s="21">
        <f>SUM(E40:J40)</f>
        <v>101702.95122900001</v>
      </c>
    </row>
    <row r="41" spans="1:11">
      <c r="A41" s="116"/>
      <c r="B41" s="106"/>
      <c r="C41" s="104"/>
      <c r="D41" s="20" t="s">
        <v>27</v>
      </c>
      <c r="E41" s="21">
        <v>0</v>
      </c>
      <c r="F41" s="21">
        <v>0</v>
      </c>
      <c r="G41" s="21">
        <v>0</v>
      </c>
      <c r="H41" s="21">
        <v>0</v>
      </c>
      <c r="I41" s="21">
        <v>0</v>
      </c>
      <c r="J41" s="21">
        <v>0</v>
      </c>
      <c r="K41" s="21">
        <f>SUM(E41:J41)</f>
        <v>0</v>
      </c>
    </row>
    <row r="42" spans="1:11">
      <c r="A42" s="116" t="s">
        <v>59</v>
      </c>
      <c r="B42" s="106" t="s">
        <v>35</v>
      </c>
      <c r="C42" s="104" t="s">
        <v>23</v>
      </c>
      <c r="D42" s="20" t="s">
        <v>20</v>
      </c>
      <c r="E42" s="21">
        <f t="shared" ref="E42:J42" si="6">E43+E44+E45+E46</f>
        <v>1800</v>
      </c>
      <c r="F42" s="21">
        <f t="shared" si="6"/>
        <v>1800</v>
      </c>
      <c r="G42" s="21">
        <f t="shared" si="6"/>
        <v>1800</v>
      </c>
      <c r="H42" s="21">
        <f t="shared" si="6"/>
        <v>1800</v>
      </c>
      <c r="I42" s="21">
        <f t="shared" si="6"/>
        <v>1800</v>
      </c>
      <c r="J42" s="21">
        <f t="shared" si="6"/>
        <v>1800</v>
      </c>
      <c r="K42" s="21">
        <f>K43+K44+K45+K46</f>
        <v>10800</v>
      </c>
    </row>
    <row r="43" spans="1:11">
      <c r="A43" s="116"/>
      <c r="B43" s="106"/>
      <c r="C43" s="104"/>
      <c r="D43" s="20" t="s">
        <v>24</v>
      </c>
      <c r="E43" s="21">
        <v>0</v>
      </c>
      <c r="F43" s="21">
        <v>0</v>
      </c>
      <c r="G43" s="21">
        <v>0</v>
      </c>
      <c r="H43" s="21">
        <v>0</v>
      </c>
      <c r="I43" s="21">
        <v>0</v>
      </c>
      <c r="J43" s="21">
        <v>0</v>
      </c>
      <c r="K43" s="21">
        <f>SUM(E43:J43)</f>
        <v>0</v>
      </c>
    </row>
    <row r="44" spans="1:11">
      <c r="A44" s="116"/>
      <c r="B44" s="106"/>
      <c r="C44" s="104"/>
      <c r="D44" s="20" t="s">
        <v>25</v>
      </c>
      <c r="E44" s="21">
        <v>0</v>
      </c>
      <c r="F44" s="21">
        <v>0</v>
      </c>
      <c r="G44" s="21">
        <v>0</v>
      </c>
      <c r="H44" s="21">
        <v>0</v>
      </c>
      <c r="I44" s="21">
        <v>0</v>
      </c>
      <c r="J44" s="21">
        <v>0</v>
      </c>
      <c r="K44" s="21">
        <f>SUM(E44:J44)</f>
        <v>0</v>
      </c>
    </row>
    <row r="45" spans="1:11">
      <c r="A45" s="116"/>
      <c r="B45" s="106"/>
      <c r="C45" s="104"/>
      <c r="D45" s="20" t="s">
        <v>26</v>
      </c>
      <c r="E45" s="21">
        <v>1800</v>
      </c>
      <c r="F45" s="21">
        <v>1800</v>
      </c>
      <c r="G45" s="21">
        <v>1800</v>
      </c>
      <c r="H45" s="21">
        <v>1800</v>
      </c>
      <c r="I45" s="21">
        <v>1800</v>
      </c>
      <c r="J45" s="21">
        <v>1800</v>
      </c>
      <c r="K45" s="21">
        <f>SUM(E45:J45)</f>
        <v>10800</v>
      </c>
    </row>
    <row r="46" spans="1:11">
      <c r="A46" s="116"/>
      <c r="B46" s="106"/>
      <c r="C46" s="104"/>
      <c r="D46" s="20" t="s">
        <v>27</v>
      </c>
      <c r="E46" s="21">
        <v>0</v>
      </c>
      <c r="F46" s="21">
        <v>0</v>
      </c>
      <c r="G46" s="21">
        <v>0</v>
      </c>
      <c r="H46" s="21">
        <v>0</v>
      </c>
      <c r="I46" s="21">
        <v>0</v>
      </c>
      <c r="J46" s="21">
        <v>0</v>
      </c>
      <c r="K46" s="21">
        <f>SUM(E46:J46)</f>
        <v>0</v>
      </c>
    </row>
    <row r="47" spans="1:11">
      <c r="A47" s="116" t="s">
        <v>60</v>
      </c>
      <c r="B47" s="117" t="s">
        <v>63</v>
      </c>
      <c r="C47" s="104" t="s">
        <v>23</v>
      </c>
      <c r="D47" s="20" t="s">
        <v>20</v>
      </c>
      <c r="E47" s="21">
        <f t="shared" ref="E47:J47" si="7">E48+E49+E50+E51</f>
        <v>89753.89</v>
      </c>
      <c r="F47" s="21">
        <f t="shared" si="7"/>
        <v>72328.310000000012</v>
      </c>
      <c r="G47" s="21">
        <f t="shared" si="7"/>
        <v>69439.806250000009</v>
      </c>
      <c r="H47" s="21">
        <f t="shared" si="7"/>
        <v>71500.318317550016</v>
      </c>
      <c r="I47" s="21">
        <f t="shared" si="7"/>
        <v>73734.558509969982</v>
      </c>
      <c r="J47" s="21">
        <f t="shared" si="7"/>
        <v>75640.617893976305</v>
      </c>
      <c r="K47" s="21">
        <f>K48+K49+K50+K51</f>
        <v>452397.50097149634</v>
      </c>
    </row>
    <row r="48" spans="1:11">
      <c r="A48" s="116"/>
      <c r="B48" s="118"/>
      <c r="C48" s="104"/>
      <c r="D48" s="20" t="s">
        <v>24</v>
      </c>
      <c r="E48" s="21">
        <v>0</v>
      </c>
      <c r="F48" s="21">
        <v>0</v>
      </c>
      <c r="G48" s="21">
        <v>0</v>
      </c>
      <c r="H48" s="21">
        <v>0</v>
      </c>
      <c r="I48" s="21">
        <v>0</v>
      </c>
      <c r="J48" s="21">
        <v>0</v>
      </c>
      <c r="K48" s="21">
        <f>SUM(E48:J48)</f>
        <v>0</v>
      </c>
    </row>
    <row r="49" spans="1:11">
      <c r="A49" s="116"/>
      <c r="B49" s="118"/>
      <c r="C49" s="104"/>
      <c r="D49" s="20" t="s">
        <v>25</v>
      </c>
      <c r="E49" s="21">
        <v>2647.3</v>
      </c>
      <c r="F49" s="21">
        <v>2647.3</v>
      </c>
      <c r="G49" s="21">
        <v>0</v>
      </c>
      <c r="H49" s="21">
        <v>0</v>
      </c>
      <c r="I49" s="21">
        <v>0</v>
      </c>
      <c r="J49" s="21">
        <f>I49</f>
        <v>0</v>
      </c>
      <c r="K49" s="21">
        <f>SUM(E49:J49)</f>
        <v>5294.6</v>
      </c>
    </row>
    <row r="50" spans="1:11">
      <c r="A50" s="116"/>
      <c r="B50" s="118"/>
      <c r="C50" s="104"/>
      <c r="D50" s="20" t="s">
        <v>26</v>
      </c>
      <c r="E50" s="39">
        <v>72776.39</v>
      </c>
      <c r="F50" s="39">
        <v>54791.91</v>
      </c>
      <c r="G50" s="39">
        <f>F50*98.5%</f>
        <v>53970.031350000005</v>
      </c>
      <c r="H50" s="39">
        <f>G50*102.7%</f>
        <v>55427.222196450013</v>
      </c>
      <c r="I50" s="39">
        <f>H50*102.9%</f>
        <v>57034.611640147072</v>
      </c>
      <c r="J50" s="39">
        <f>I50*102.2%</f>
        <v>58289.373096230309</v>
      </c>
      <c r="K50" s="39">
        <f>SUM(E50:J50)</f>
        <v>352289.53828282742</v>
      </c>
    </row>
    <row r="51" spans="1:11">
      <c r="A51" s="116"/>
      <c r="B51" s="119"/>
      <c r="C51" s="104"/>
      <c r="D51" s="20" t="s">
        <v>27</v>
      </c>
      <c r="E51" s="21">
        <v>14330.2</v>
      </c>
      <c r="F51" s="21">
        <v>14889.1</v>
      </c>
      <c r="G51" s="21">
        <f>F51*103.9%</f>
        <v>15469.774900000002</v>
      </c>
      <c r="H51" s="21">
        <f>G51*103.9%</f>
        <v>16073.096121100005</v>
      </c>
      <c r="I51" s="21">
        <f>H51*103.9%</f>
        <v>16699.946869822907</v>
      </c>
      <c r="J51" s="21">
        <f>I51*103.9%</f>
        <v>17351.244797746003</v>
      </c>
      <c r="K51" s="21">
        <f>SUM(E51:J51)</f>
        <v>94813.362688668916</v>
      </c>
    </row>
    <row r="52" spans="1:11">
      <c r="A52" s="127" t="s">
        <v>61</v>
      </c>
      <c r="B52" s="117" t="s">
        <v>64</v>
      </c>
      <c r="C52" s="104" t="s">
        <v>23</v>
      </c>
      <c r="D52" s="20" t="s">
        <v>20</v>
      </c>
      <c r="E52" s="21">
        <f t="shared" ref="E52:K52" si="8">E53+E54+E55+E56</f>
        <v>0</v>
      </c>
      <c r="F52" s="21">
        <f t="shared" si="8"/>
        <v>0</v>
      </c>
      <c r="G52" s="21">
        <f t="shared" si="8"/>
        <v>0</v>
      </c>
      <c r="H52" s="21">
        <f t="shared" si="8"/>
        <v>0</v>
      </c>
      <c r="I52" s="21">
        <f t="shared" si="8"/>
        <v>0</v>
      </c>
      <c r="J52" s="21">
        <f t="shared" si="8"/>
        <v>0</v>
      </c>
      <c r="K52" s="21">
        <f t="shared" si="8"/>
        <v>0</v>
      </c>
    </row>
    <row r="53" spans="1:11">
      <c r="A53" s="128"/>
      <c r="B53" s="118"/>
      <c r="C53" s="104"/>
      <c r="D53" s="20" t="s">
        <v>24</v>
      </c>
      <c r="E53" s="21">
        <v>0</v>
      </c>
      <c r="F53" s="21">
        <v>0</v>
      </c>
      <c r="G53" s="21">
        <v>0</v>
      </c>
      <c r="H53" s="21">
        <v>0</v>
      </c>
      <c r="I53" s="21">
        <v>0</v>
      </c>
      <c r="J53" s="21">
        <v>0</v>
      </c>
      <c r="K53" s="21">
        <f t="shared" ref="K53:K56" si="9">SUM(E53:J53)</f>
        <v>0</v>
      </c>
    </row>
    <row r="54" spans="1:11">
      <c r="A54" s="128"/>
      <c r="B54" s="118"/>
      <c r="C54" s="104"/>
      <c r="D54" s="20" t="s">
        <v>25</v>
      </c>
      <c r="E54" s="21">
        <v>0</v>
      </c>
      <c r="F54" s="21">
        <v>0</v>
      </c>
      <c r="G54" s="21">
        <v>0</v>
      </c>
      <c r="H54" s="21">
        <v>0</v>
      </c>
      <c r="I54" s="21">
        <v>0</v>
      </c>
      <c r="J54" s="21">
        <v>0</v>
      </c>
      <c r="K54" s="21">
        <f t="shared" si="9"/>
        <v>0</v>
      </c>
    </row>
    <row r="55" spans="1:11">
      <c r="A55" s="128"/>
      <c r="B55" s="118"/>
      <c r="C55" s="104"/>
      <c r="D55" s="20" t="s">
        <v>26</v>
      </c>
      <c r="E55" s="21">
        <v>0</v>
      </c>
      <c r="F55" s="21">
        <v>0</v>
      </c>
      <c r="G55" s="21">
        <v>0</v>
      </c>
      <c r="H55" s="21">
        <v>0</v>
      </c>
      <c r="I55" s="21">
        <v>0</v>
      </c>
      <c r="J55" s="21">
        <v>0</v>
      </c>
      <c r="K55" s="21">
        <f t="shared" si="9"/>
        <v>0</v>
      </c>
    </row>
    <row r="56" spans="1:11">
      <c r="A56" s="129"/>
      <c r="B56" s="119"/>
      <c r="C56" s="104"/>
      <c r="D56" s="20" t="s">
        <v>27</v>
      </c>
      <c r="E56" s="21">
        <v>0</v>
      </c>
      <c r="F56" s="21">
        <v>0</v>
      </c>
      <c r="G56" s="21">
        <v>0</v>
      </c>
      <c r="H56" s="21">
        <v>0</v>
      </c>
      <c r="I56" s="21">
        <v>0</v>
      </c>
      <c r="J56" s="21">
        <v>0</v>
      </c>
      <c r="K56" s="21">
        <f t="shared" si="9"/>
        <v>0</v>
      </c>
    </row>
    <row r="57" spans="1:11">
      <c r="A57" s="104"/>
      <c r="B57" s="104"/>
      <c r="C57" s="104" t="s">
        <v>37</v>
      </c>
      <c r="D57" s="29" t="s">
        <v>20</v>
      </c>
      <c r="E57" s="21">
        <f>E12+E17+E22+E27+E32+E37+E42+E47+E52</f>
        <v>234935.89</v>
      </c>
      <c r="F57" s="21">
        <f>F12+F17+F22+F27+F32+F37+F42+F47+F52</f>
        <v>214689.55</v>
      </c>
      <c r="G57" s="21">
        <f t="shared" ref="E57:J61" si="10">G12+G17+G22+G27+G32+G37+G42+G47</f>
        <v>211017.66795000003</v>
      </c>
      <c r="H57" s="21">
        <f>H12+H17+H22+H27+H32+H37+H42+H47+H52</f>
        <v>215854.67335225001</v>
      </c>
      <c r="I57" s="21">
        <f>I12+I17+I22+I27+I32+I37+I42+I47+I52</f>
        <v>221041.9732335899</v>
      </c>
      <c r="J57" s="21">
        <f>J12+J17+J22+J27+J32+J37+J42+J47+J52</f>
        <v>225501.19138722919</v>
      </c>
      <c r="K57" s="21">
        <f t="shared" ref="K57:K61" si="11">SUM(E57:J57)</f>
        <v>1323040.945923069</v>
      </c>
    </row>
    <row r="58" spans="1:11">
      <c r="A58" s="104"/>
      <c r="B58" s="104"/>
      <c r="C58" s="104"/>
      <c r="D58" s="29" t="s">
        <v>24</v>
      </c>
      <c r="E58" s="21">
        <f t="shared" si="10"/>
        <v>0</v>
      </c>
      <c r="F58" s="21">
        <f t="shared" si="10"/>
        <v>0</v>
      </c>
      <c r="G58" s="21">
        <f t="shared" si="10"/>
        <v>0</v>
      </c>
      <c r="H58" s="21">
        <f t="shared" si="10"/>
        <v>0</v>
      </c>
      <c r="I58" s="21">
        <f t="shared" si="10"/>
        <v>0</v>
      </c>
      <c r="J58" s="21">
        <f t="shared" si="10"/>
        <v>0</v>
      </c>
      <c r="K58" s="21">
        <f t="shared" si="11"/>
        <v>0</v>
      </c>
    </row>
    <row r="59" spans="1:11">
      <c r="A59" s="104"/>
      <c r="B59" s="104"/>
      <c r="C59" s="104"/>
      <c r="D59" s="29" t="s">
        <v>25</v>
      </c>
      <c r="E59" s="21">
        <f t="shared" si="10"/>
        <v>4304.3999999999996</v>
      </c>
      <c r="F59" s="21">
        <f t="shared" si="10"/>
        <v>4304.3999999999996</v>
      </c>
      <c r="G59" s="21">
        <f t="shared" si="10"/>
        <v>0</v>
      </c>
      <c r="H59" s="21">
        <f t="shared" si="10"/>
        <v>0</v>
      </c>
      <c r="I59" s="21">
        <f t="shared" si="10"/>
        <v>0</v>
      </c>
      <c r="J59" s="21">
        <f t="shared" si="10"/>
        <v>0</v>
      </c>
      <c r="K59" s="21">
        <f t="shared" si="11"/>
        <v>8608.7999999999993</v>
      </c>
    </row>
    <row r="60" spans="1:11">
      <c r="A60" s="104"/>
      <c r="B60" s="104"/>
      <c r="C60" s="104"/>
      <c r="D60" s="29" t="s">
        <v>26</v>
      </c>
      <c r="E60" s="21">
        <f>E15+E20+E25+E55+E30+E35+E40+E45+E50</f>
        <v>140613.89000000001</v>
      </c>
      <c r="F60" s="21">
        <f t="shared" ref="F60:J60" si="12">F15+F20+F25+F55+F30+F35+F40+F45+F50</f>
        <v>118713.45</v>
      </c>
      <c r="G60" s="21">
        <f t="shared" si="12"/>
        <v>117664.07625</v>
      </c>
      <c r="H60" s="21">
        <f t="shared" si="12"/>
        <v>120792.40630875001</v>
      </c>
      <c r="I60" s="21">
        <f t="shared" si="12"/>
        <v>124243.1860917038</v>
      </c>
      <c r="J60" s="21">
        <f t="shared" si="12"/>
        <v>126936.93618572129</v>
      </c>
      <c r="K60" s="21">
        <f t="shared" si="11"/>
        <v>748963.94483617519</v>
      </c>
    </row>
    <row r="61" spans="1:11">
      <c r="A61" s="104"/>
      <c r="B61" s="104"/>
      <c r="C61" s="104"/>
      <c r="D61" s="29" t="s">
        <v>27</v>
      </c>
      <c r="E61" s="21">
        <f t="shared" si="10"/>
        <v>90017.599999999991</v>
      </c>
      <c r="F61" s="21">
        <f t="shared" si="10"/>
        <v>91671.700000000012</v>
      </c>
      <c r="G61" s="21">
        <f t="shared" si="10"/>
        <v>93353.591700000004</v>
      </c>
      <c r="H61" s="21">
        <f t="shared" si="10"/>
        <v>95062.267043500004</v>
      </c>
      <c r="I61" s="21">
        <f t="shared" si="10"/>
        <v>96798.787141886103</v>
      </c>
      <c r="J61" s="21">
        <f t="shared" si="10"/>
        <v>98564.255201507913</v>
      </c>
      <c r="K61" s="21">
        <f t="shared" si="11"/>
        <v>565468.20108689403</v>
      </c>
    </row>
    <row r="63" spans="1:11" ht="16.5">
      <c r="A63" s="126" t="s">
        <v>51</v>
      </c>
      <c r="B63" s="126"/>
      <c r="C63" s="126"/>
      <c r="D63" s="126"/>
      <c r="E63" s="126"/>
      <c r="F63" s="126"/>
      <c r="G63" s="126"/>
      <c r="H63" s="126"/>
      <c r="I63" s="126"/>
      <c r="J63" s="126"/>
      <c r="K63" s="126"/>
    </row>
    <row r="64" spans="1:11" ht="16.5">
      <c r="A64" s="34" t="s">
        <v>52</v>
      </c>
      <c r="B64" s="35"/>
      <c r="C64" s="35"/>
      <c r="D64" s="35"/>
      <c r="E64" s="35"/>
      <c r="F64" s="35"/>
      <c r="G64" s="35"/>
      <c r="H64" s="36"/>
      <c r="I64" s="36"/>
      <c r="J64" s="37"/>
      <c r="K64" s="37"/>
    </row>
    <row r="65" spans="1:11" ht="16.5">
      <c r="A65" s="34" t="s">
        <v>53</v>
      </c>
      <c r="B65" s="35"/>
      <c r="C65" s="35"/>
      <c r="D65" s="35"/>
      <c r="E65" s="35"/>
      <c r="F65" s="35"/>
      <c r="G65" s="35"/>
      <c r="H65" s="35"/>
      <c r="I65" s="35"/>
      <c r="J65" s="35"/>
      <c r="K65" s="35"/>
    </row>
    <row r="66" spans="1:11" ht="16.5">
      <c r="A66" s="34" t="s">
        <v>54</v>
      </c>
      <c r="B66" s="35"/>
      <c r="C66" s="35"/>
      <c r="D66" s="35"/>
      <c r="E66" s="35"/>
      <c r="F66" s="35"/>
      <c r="G66" s="35"/>
      <c r="H66" s="35"/>
      <c r="I66" s="35"/>
      <c r="J66" s="35"/>
      <c r="K66" s="37"/>
    </row>
    <row r="67" spans="1:11" ht="16.5">
      <c r="A67" s="34" t="s">
        <v>55</v>
      </c>
      <c r="B67" s="35"/>
      <c r="C67" s="35"/>
      <c r="D67" s="35"/>
      <c r="E67" s="35"/>
      <c r="F67" s="35"/>
      <c r="G67" s="35"/>
      <c r="H67" s="35"/>
      <c r="I67" s="35"/>
      <c r="J67" s="35"/>
      <c r="K67" s="35"/>
    </row>
  </sheetData>
  <mergeCells count="37">
    <mergeCell ref="A47:A51"/>
    <mergeCell ref="B47:B51"/>
    <mergeCell ref="C47:C51"/>
    <mergeCell ref="A57:B61"/>
    <mergeCell ref="C57:C61"/>
    <mergeCell ref="A52:A56"/>
    <mergeCell ref="B52:B56"/>
    <mergeCell ref="C52:C56"/>
    <mergeCell ref="A37:A41"/>
    <mergeCell ref="B37:B41"/>
    <mergeCell ref="C37:C41"/>
    <mergeCell ref="A42:A46"/>
    <mergeCell ref="B42:B46"/>
    <mergeCell ref="C42:C46"/>
    <mergeCell ref="C22:C26"/>
    <mergeCell ref="A27:A31"/>
    <mergeCell ref="B27:B31"/>
    <mergeCell ref="C27:C31"/>
    <mergeCell ref="A32:A36"/>
    <mergeCell ref="B32:B36"/>
    <mergeCell ref="C32:C36"/>
    <mergeCell ref="A63:K63"/>
    <mergeCell ref="A5:K5"/>
    <mergeCell ref="A6:K6"/>
    <mergeCell ref="A8:A10"/>
    <mergeCell ref="B8:B10"/>
    <mergeCell ref="C8:C10"/>
    <mergeCell ref="D8:D10"/>
    <mergeCell ref="E8:K9"/>
    <mergeCell ref="A12:A16"/>
    <mergeCell ref="B12:B16"/>
    <mergeCell ref="C12:C16"/>
    <mergeCell ref="A17:A21"/>
    <mergeCell ref="B17:B21"/>
    <mergeCell ref="C17:C21"/>
    <mergeCell ref="A22:A26"/>
    <mergeCell ref="B22:B26"/>
  </mergeCells>
  <pageMargins left="0.51181102362204722" right="0.31496062992125984" top="0.55118110236220474" bottom="0.19685039370078741" header="0" footer="0"/>
  <pageSetup paperSize="9" scale="66"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N112"/>
  <sheetViews>
    <sheetView tabSelected="1" view="pageBreakPreview" zoomScale="75" zoomScaleNormal="75" zoomScaleSheetLayoutView="75" workbookViewId="0">
      <selection activeCell="A4" sqref="A4"/>
    </sheetView>
  </sheetViews>
  <sheetFormatPr defaultRowHeight="15"/>
  <cols>
    <col min="1" max="1" width="7.140625" style="51" customWidth="1"/>
    <col min="2" max="2" width="43.5703125" style="51" customWidth="1"/>
    <col min="3" max="3" width="16.85546875" style="51" customWidth="1"/>
    <col min="4" max="4" width="13.7109375" style="51" customWidth="1"/>
    <col min="5" max="5" width="14.140625" style="51" customWidth="1"/>
    <col min="6" max="6" width="13.42578125" style="51" customWidth="1"/>
    <col min="7" max="7" width="12.85546875" style="51" customWidth="1"/>
    <col min="8" max="8" width="36.42578125" style="51" customWidth="1"/>
    <col min="9" max="9" width="14.140625" style="51" customWidth="1"/>
    <col min="10" max="10" width="22.5703125" style="51" customWidth="1"/>
    <col min="11" max="11" width="13.28515625" style="51" customWidth="1"/>
    <col min="12" max="12" width="33.85546875" style="51" customWidth="1"/>
    <col min="13" max="13" width="10.28515625" style="51" bestFit="1" customWidth="1"/>
    <col min="14" max="16384" width="9.140625" style="51"/>
  </cols>
  <sheetData>
    <row r="1" spans="1:14">
      <c r="B1" s="84"/>
      <c r="C1" s="46"/>
      <c r="D1" s="46"/>
      <c r="E1" s="46"/>
      <c r="F1" s="46"/>
      <c r="G1" s="46"/>
      <c r="H1" s="46"/>
      <c r="I1" s="85"/>
      <c r="J1" s="86"/>
      <c r="K1" s="85"/>
    </row>
    <row r="2" spans="1:14">
      <c r="A2" s="168" t="s">
        <v>66</v>
      </c>
      <c r="B2" s="168"/>
      <c r="C2" s="168"/>
      <c r="D2" s="168"/>
      <c r="E2" s="168"/>
      <c r="F2" s="168"/>
      <c r="G2" s="168"/>
      <c r="H2" s="168"/>
      <c r="I2" s="168"/>
      <c r="J2" s="168"/>
      <c r="K2" s="168"/>
    </row>
    <row r="3" spans="1:14">
      <c r="A3" s="168" t="s">
        <v>146</v>
      </c>
      <c r="B3" s="168"/>
      <c r="C3" s="168"/>
      <c r="D3" s="168"/>
      <c r="E3" s="168"/>
      <c r="F3" s="168"/>
      <c r="G3" s="168"/>
      <c r="H3" s="168"/>
      <c r="I3" s="168"/>
      <c r="J3" s="168"/>
      <c r="K3" s="168"/>
    </row>
    <row r="4" spans="1:14">
      <c r="A4" s="87"/>
      <c r="B4" s="47"/>
      <c r="C4" s="47"/>
      <c r="D4" s="47"/>
      <c r="E4" s="47"/>
      <c r="F4" s="47"/>
      <c r="G4" s="30"/>
      <c r="H4" s="30"/>
      <c r="I4" s="30"/>
      <c r="J4" s="30"/>
      <c r="K4" s="47"/>
    </row>
    <row r="5" spans="1:14" ht="15" customHeight="1">
      <c r="A5" s="135" t="s">
        <v>7</v>
      </c>
      <c r="B5" s="135" t="s">
        <v>16</v>
      </c>
      <c r="C5" s="135" t="s">
        <v>90</v>
      </c>
      <c r="D5" s="135" t="s">
        <v>91</v>
      </c>
      <c r="E5" s="133" t="s">
        <v>19</v>
      </c>
      <c r="F5" s="134"/>
      <c r="G5" s="169"/>
      <c r="H5" s="133" t="s">
        <v>67</v>
      </c>
      <c r="I5" s="134"/>
      <c r="J5" s="134"/>
      <c r="K5" s="169"/>
      <c r="L5" s="190" t="s">
        <v>101</v>
      </c>
    </row>
    <row r="6" spans="1:14" ht="3.75" customHeight="1">
      <c r="A6" s="135"/>
      <c r="B6" s="135"/>
      <c r="C6" s="135"/>
      <c r="D6" s="135"/>
      <c r="E6" s="170"/>
      <c r="F6" s="171"/>
      <c r="G6" s="172"/>
      <c r="H6" s="170"/>
      <c r="I6" s="171"/>
      <c r="J6" s="171"/>
      <c r="K6" s="172"/>
      <c r="L6" s="191"/>
    </row>
    <row r="7" spans="1:14" ht="31.5" customHeight="1">
      <c r="A7" s="135"/>
      <c r="B7" s="135"/>
      <c r="C7" s="135"/>
      <c r="D7" s="135"/>
      <c r="E7" s="95" t="s">
        <v>69</v>
      </c>
      <c r="F7" s="95" t="s">
        <v>71</v>
      </c>
      <c r="G7" s="95" t="s">
        <v>72</v>
      </c>
      <c r="H7" s="95" t="s">
        <v>9</v>
      </c>
      <c r="I7" s="95" t="s">
        <v>68</v>
      </c>
      <c r="J7" s="95" t="s">
        <v>69</v>
      </c>
      <c r="K7" s="95" t="s">
        <v>70</v>
      </c>
      <c r="L7" s="192"/>
    </row>
    <row r="8" spans="1:14" ht="12" customHeight="1">
      <c r="A8" s="48">
        <v>1</v>
      </c>
      <c r="B8" s="48">
        <v>2</v>
      </c>
      <c r="C8" s="48">
        <v>3</v>
      </c>
      <c r="D8" s="48">
        <v>4</v>
      </c>
      <c r="E8" s="48">
        <v>5</v>
      </c>
      <c r="F8" s="48">
        <v>6</v>
      </c>
      <c r="G8" s="48">
        <v>7</v>
      </c>
      <c r="H8" s="48">
        <v>8</v>
      </c>
      <c r="I8" s="48">
        <v>9</v>
      </c>
      <c r="J8" s="48">
        <v>10</v>
      </c>
      <c r="K8" s="48">
        <v>11</v>
      </c>
      <c r="L8" s="55"/>
    </row>
    <row r="9" spans="1:14" ht="15.75" customHeight="1">
      <c r="A9" s="95" t="s">
        <v>8</v>
      </c>
      <c r="B9" s="159" t="s">
        <v>73</v>
      </c>
      <c r="C9" s="160"/>
      <c r="D9" s="160"/>
      <c r="E9" s="160"/>
      <c r="F9" s="160"/>
      <c r="G9" s="160"/>
      <c r="H9" s="160"/>
      <c r="I9" s="160"/>
      <c r="J9" s="160"/>
      <c r="K9" s="161"/>
    </row>
    <row r="10" spans="1:14" ht="78.75" customHeight="1">
      <c r="A10" s="116" t="s">
        <v>21</v>
      </c>
      <c r="B10" s="106" t="s">
        <v>22</v>
      </c>
      <c r="C10" s="135" t="s">
        <v>23</v>
      </c>
      <c r="D10" s="95" t="s">
        <v>20</v>
      </c>
      <c r="E10" s="96">
        <f t="shared" ref="E10:G10" si="0">SUM(E11:E14)</f>
        <v>18661.900000000001</v>
      </c>
      <c r="F10" s="96">
        <f t="shared" si="0"/>
        <v>4009</v>
      </c>
      <c r="G10" s="96">
        <f t="shared" si="0"/>
        <v>4009</v>
      </c>
      <c r="H10" s="40" t="s">
        <v>139</v>
      </c>
      <c r="I10" s="99" t="s">
        <v>86</v>
      </c>
      <c r="J10" s="101">
        <v>52</v>
      </c>
      <c r="K10" s="96" t="s">
        <v>147</v>
      </c>
      <c r="L10" s="55"/>
    </row>
    <row r="11" spans="1:14" ht="65.25" customHeight="1">
      <c r="A11" s="116"/>
      <c r="B11" s="106"/>
      <c r="C11" s="135"/>
      <c r="D11" s="95" t="s">
        <v>24</v>
      </c>
      <c r="E11" s="96">
        <v>0</v>
      </c>
      <c r="F11" s="96">
        <v>0</v>
      </c>
      <c r="G11" s="96">
        <f>SUM(F11)</f>
        <v>0</v>
      </c>
      <c r="H11" s="41" t="s">
        <v>140</v>
      </c>
      <c r="I11" s="54" t="s">
        <v>86</v>
      </c>
      <c r="J11" s="96">
        <v>88</v>
      </c>
      <c r="K11" s="96" t="s">
        <v>147</v>
      </c>
      <c r="L11" s="66"/>
    </row>
    <row r="12" spans="1:14" ht="99.75" customHeight="1">
      <c r="A12" s="116"/>
      <c r="B12" s="106"/>
      <c r="C12" s="135"/>
      <c r="D12" s="95" t="s">
        <v>25</v>
      </c>
      <c r="E12" s="96">
        <v>2700</v>
      </c>
      <c r="F12" s="96">
        <v>185</v>
      </c>
      <c r="G12" s="96">
        <f>F12</f>
        <v>185</v>
      </c>
      <c r="H12" s="41" t="s">
        <v>141</v>
      </c>
      <c r="I12" s="54" t="s">
        <v>86</v>
      </c>
      <c r="J12" s="96">
        <v>46.8</v>
      </c>
      <c r="K12" s="96" t="s">
        <v>147</v>
      </c>
      <c r="L12" s="55"/>
    </row>
    <row r="13" spans="1:14" ht="96.75" customHeight="1">
      <c r="A13" s="116"/>
      <c r="B13" s="106"/>
      <c r="C13" s="135"/>
      <c r="D13" s="95" t="s">
        <v>26</v>
      </c>
      <c r="E13" s="53">
        <v>13931.9</v>
      </c>
      <c r="F13" s="53">
        <v>2783.6</v>
      </c>
      <c r="G13" s="53">
        <f>F13</f>
        <v>2783.6</v>
      </c>
      <c r="H13" s="41" t="s">
        <v>142</v>
      </c>
      <c r="I13" s="54" t="s">
        <v>86</v>
      </c>
      <c r="J13" s="96">
        <v>21</v>
      </c>
      <c r="K13" s="96" t="s">
        <v>147</v>
      </c>
      <c r="L13" s="55"/>
      <c r="N13" s="60"/>
    </row>
    <row r="14" spans="1:14" ht="91.5" customHeight="1">
      <c r="A14" s="116"/>
      <c r="B14" s="106"/>
      <c r="C14" s="135"/>
      <c r="D14" s="95" t="s">
        <v>27</v>
      </c>
      <c r="E14" s="96">
        <f>2100-70</f>
        <v>2030</v>
      </c>
      <c r="F14" s="96">
        <f>1090.4-50</f>
        <v>1040.4000000000001</v>
      </c>
      <c r="G14" s="96">
        <f>F14</f>
        <v>1040.4000000000001</v>
      </c>
      <c r="H14" s="42" t="s">
        <v>143</v>
      </c>
      <c r="I14" s="99" t="s">
        <v>86</v>
      </c>
      <c r="J14" s="97">
        <v>18</v>
      </c>
      <c r="K14" s="97" t="s">
        <v>147</v>
      </c>
      <c r="L14" s="45"/>
    </row>
    <row r="15" spans="1:14" ht="21" customHeight="1">
      <c r="A15" s="127" t="s">
        <v>28</v>
      </c>
      <c r="B15" s="117" t="s">
        <v>29</v>
      </c>
      <c r="C15" s="179" t="s">
        <v>23</v>
      </c>
      <c r="D15" s="95" t="s">
        <v>20</v>
      </c>
      <c r="E15" s="96">
        <f t="shared" ref="E15" si="1">SUM(E16:E19)</f>
        <v>81222.5</v>
      </c>
      <c r="F15" s="96">
        <f t="shared" ref="F15:G15" si="2">F16+F17+F18+F19</f>
        <v>22408.3</v>
      </c>
      <c r="G15" s="96">
        <f t="shared" si="2"/>
        <v>22408.3</v>
      </c>
      <c r="H15" s="200" t="s">
        <v>104</v>
      </c>
      <c r="I15" s="173" t="s">
        <v>105</v>
      </c>
      <c r="J15" s="143">
        <v>0</v>
      </c>
      <c r="K15" s="143">
        <v>0</v>
      </c>
      <c r="L15" s="197"/>
    </row>
    <row r="16" spans="1:14" ht="20.25" customHeight="1">
      <c r="A16" s="176"/>
      <c r="B16" s="176"/>
      <c r="C16" s="180"/>
      <c r="D16" s="95" t="s">
        <v>24</v>
      </c>
      <c r="E16" s="96">
        <v>0</v>
      </c>
      <c r="F16" s="96">
        <v>0</v>
      </c>
      <c r="G16" s="96">
        <v>0</v>
      </c>
      <c r="H16" s="201"/>
      <c r="I16" s="174"/>
      <c r="J16" s="144"/>
      <c r="K16" s="144"/>
      <c r="L16" s="198"/>
    </row>
    <row r="17" spans="1:14" ht="17.25" customHeight="1">
      <c r="A17" s="176"/>
      <c r="B17" s="176"/>
      <c r="C17" s="180"/>
      <c r="D17" s="95" t="s">
        <v>25</v>
      </c>
      <c r="E17" s="96">
        <v>0</v>
      </c>
      <c r="F17" s="96">
        <v>0</v>
      </c>
      <c r="G17" s="96">
        <f>F17</f>
        <v>0</v>
      </c>
      <c r="H17" s="201"/>
      <c r="I17" s="174"/>
      <c r="J17" s="144"/>
      <c r="K17" s="144"/>
      <c r="L17" s="198"/>
    </row>
    <row r="18" spans="1:14" ht="21" customHeight="1">
      <c r="A18" s="176"/>
      <c r="B18" s="176"/>
      <c r="C18" s="180"/>
      <c r="D18" s="95" t="s">
        <v>26</v>
      </c>
      <c r="E18" s="96">
        <f>16324.7+797.8+18100</f>
        <v>35222.5</v>
      </c>
      <c r="F18" s="96">
        <v>6280.7</v>
      </c>
      <c r="G18" s="96">
        <f>F18</f>
        <v>6280.7</v>
      </c>
      <c r="H18" s="201"/>
      <c r="I18" s="174"/>
      <c r="J18" s="144"/>
      <c r="K18" s="144"/>
      <c r="L18" s="198"/>
    </row>
    <row r="19" spans="1:14" ht="18" customHeight="1">
      <c r="A19" s="177"/>
      <c r="B19" s="177"/>
      <c r="C19" s="181"/>
      <c r="D19" s="95" t="s">
        <v>27</v>
      </c>
      <c r="E19" s="96">
        <v>46000</v>
      </c>
      <c r="F19" s="96">
        <v>16127.6</v>
      </c>
      <c r="G19" s="96">
        <f>F19</f>
        <v>16127.6</v>
      </c>
      <c r="H19" s="202"/>
      <c r="I19" s="175"/>
      <c r="J19" s="145"/>
      <c r="K19" s="145"/>
      <c r="L19" s="199"/>
    </row>
    <row r="20" spans="1:14" ht="15" customHeight="1">
      <c r="A20" s="162" t="s">
        <v>30</v>
      </c>
      <c r="B20" s="117" t="s">
        <v>31</v>
      </c>
      <c r="C20" s="135" t="s">
        <v>23</v>
      </c>
      <c r="D20" s="95" t="s">
        <v>20</v>
      </c>
      <c r="E20" s="96">
        <f t="shared" ref="E20:G20" si="3">E21+E22+E23+E24</f>
        <v>15852</v>
      </c>
      <c r="F20" s="96">
        <f t="shared" si="3"/>
        <v>2202.3000000000002</v>
      </c>
      <c r="G20" s="96">
        <f t="shared" si="3"/>
        <v>2202.3000000000002</v>
      </c>
      <c r="H20" s="149" t="s">
        <v>144</v>
      </c>
      <c r="I20" s="143" t="s">
        <v>89</v>
      </c>
      <c r="J20" s="152">
        <v>90</v>
      </c>
      <c r="K20" s="152" t="s">
        <v>147</v>
      </c>
      <c r="L20" s="146"/>
    </row>
    <row r="21" spans="1:14">
      <c r="A21" s="163"/>
      <c r="B21" s="118"/>
      <c r="C21" s="135"/>
      <c r="D21" s="95" t="s">
        <v>24</v>
      </c>
      <c r="E21" s="96">
        <v>0</v>
      </c>
      <c r="F21" s="96">
        <v>0</v>
      </c>
      <c r="G21" s="96">
        <f t="shared" ref="G21" si="4">SUM(F21)</f>
        <v>0</v>
      </c>
      <c r="H21" s="150"/>
      <c r="I21" s="144"/>
      <c r="J21" s="153"/>
      <c r="K21" s="153"/>
      <c r="L21" s="147"/>
    </row>
    <row r="22" spans="1:14">
      <c r="A22" s="163"/>
      <c r="B22" s="118"/>
      <c r="C22" s="135"/>
      <c r="D22" s="95" t="s">
        <v>25</v>
      </c>
      <c r="E22" s="96">
        <v>2604</v>
      </c>
      <c r="F22" s="96">
        <v>1147.5</v>
      </c>
      <c r="G22" s="96">
        <f>F22</f>
        <v>1147.5</v>
      </c>
      <c r="H22" s="150"/>
      <c r="I22" s="144"/>
      <c r="J22" s="153"/>
      <c r="K22" s="153"/>
      <c r="L22" s="147"/>
      <c r="N22" s="60"/>
    </row>
    <row r="23" spans="1:14">
      <c r="A23" s="163"/>
      <c r="B23" s="118"/>
      <c r="C23" s="135"/>
      <c r="D23" s="95" t="s">
        <v>26</v>
      </c>
      <c r="E23" s="96">
        <f>6000+7178</f>
        <v>13178</v>
      </c>
      <c r="F23" s="96">
        <v>1004.8</v>
      </c>
      <c r="G23" s="44">
        <f>F23</f>
        <v>1004.8</v>
      </c>
      <c r="H23" s="150"/>
      <c r="I23" s="144"/>
      <c r="J23" s="153"/>
      <c r="K23" s="153"/>
      <c r="L23" s="147"/>
    </row>
    <row r="24" spans="1:14">
      <c r="A24" s="163"/>
      <c r="B24" s="118"/>
      <c r="C24" s="135"/>
      <c r="D24" s="95" t="s">
        <v>27</v>
      </c>
      <c r="E24" s="96">
        <v>70</v>
      </c>
      <c r="F24" s="96">
        <v>50</v>
      </c>
      <c r="G24" s="96">
        <f>F24</f>
        <v>50</v>
      </c>
      <c r="H24" s="150"/>
      <c r="I24" s="144"/>
      <c r="J24" s="153"/>
      <c r="K24" s="153"/>
      <c r="L24" s="147"/>
    </row>
    <row r="25" spans="1:14">
      <c r="A25" s="163"/>
      <c r="B25" s="118"/>
      <c r="C25" s="138" t="s">
        <v>108</v>
      </c>
      <c r="D25" s="95" t="s">
        <v>20</v>
      </c>
      <c r="E25" s="96">
        <f t="shared" ref="E25" si="5">E27+E28</f>
        <v>0</v>
      </c>
      <c r="F25" s="96">
        <f t="shared" ref="F25:G25" si="6">F26+F27+F28+F29</f>
        <v>0</v>
      </c>
      <c r="G25" s="96">
        <f t="shared" si="6"/>
        <v>0</v>
      </c>
      <c r="H25" s="150"/>
      <c r="I25" s="144"/>
      <c r="J25" s="153"/>
      <c r="K25" s="153"/>
      <c r="L25" s="147"/>
    </row>
    <row r="26" spans="1:14">
      <c r="A26" s="163"/>
      <c r="B26" s="118"/>
      <c r="C26" s="139"/>
      <c r="D26" s="95" t="s">
        <v>24</v>
      </c>
      <c r="E26" s="96">
        <v>0</v>
      </c>
      <c r="F26" s="96">
        <v>0</v>
      </c>
      <c r="G26" s="96">
        <v>0</v>
      </c>
      <c r="H26" s="150"/>
      <c r="I26" s="144"/>
      <c r="J26" s="153"/>
      <c r="K26" s="153"/>
      <c r="L26" s="147"/>
      <c r="M26" s="60"/>
    </row>
    <row r="27" spans="1:14">
      <c r="A27" s="163"/>
      <c r="B27" s="118"/>
      <c r="C27" s="139"/>
      <c r="D27" s="95" t="s">
        <v>25</v>
      </c>
      <c r="E27" s="96">
        <v>0</v>
      </c>
      <c r="F27" s="96">
        <v>0</v>
      </c>
      <c r="G27" s="96">
        <v>0</v>
      </c>
      <c r="H27" s="150"/>
      <c r="I27" s="144"/>
      <c r="J27" s="153"/>
      <c r="K27" s="153"/>
      <c r="L27" s="147"/>
    </row>
    <row r="28" spans="1:14">
      <c r="A28" s="163"/>
      <c r="B28" s="118"/>
      <c r="C28" s="139"/>
      <c r="D28" s="95" t="s">
        <v>26</v>
      </c>
      <c r="E28" s="96">
        <v>0</v>
      </c>
      <c r="F28" s="96">
        <v>0</v>
      </c>
      <c r="G28" s="96">
        <v>0</v>
      </c>
      <c r="H28" s="150"/>
      <c r="I28" s="144"/>
      <c r="J28" s="153"/>
      <c r="K28" s="153"/>
      <c r="L28" s="147"/>
    </row>
    <row r="29" spans="1:14">
      <c r="A29" s="163"/>
      <c r="B29" s="118"/>
      <c r="C29" s="140"/>
      <c r="D29" s="95" t="s">
        <v>27</v>
      </c>
      <c r="E29" s="96">
        <v>0</v>
      </c>
      <c r="F29" s="96">
        <v>0</v>
      </c>
      <c r="G29" s="96">
        <v>0</v>
      </c>
      <c r="H29" s="151"/>
      <c r="I29" s="145"/>
      <c r="J29" s="154"/>
      <c r="K29" s="154"/>
      <c r="L29" s="148"/>
    </row>
    <row r="30" spans="1:14" ht="212.25" customHeight="1">
      <c r="A30" s="163"/>
      <c r="B30" s="118"/>
      <c r="C30" s="135" t="s">
        <v>102</v>
      </c>
      <c r="D30" s="95" t="s">
        <v>20</v>
      </c>
      <c r="E30" s="96">
        <f t="shared" ref="E30:G30" si="7">E31+E32+E33+E34</f>
        <v>0</v>
      </c>
      <c r="F30" s="96">
        <f t="shared" si="7"/>
        <v>0</v>
      </c>
      <c r="G30" s="96">
        <f t="shared" si="7"/>
        <v>0</v>
      </c>
      <c r="H30" s="137" t="s">
        <v>107</v>
      </c>
      <c r="I30" s="142" t="s">
        <v>106</v>
      </c>
      <c r="J30" s="165" t="s">
        <v>148</v>
      </c>
      <c r="K30" s="203" t="s">
        <v>152</v>
      </c>
      <c r="L30" s="193"/>
    </row>
    <row r="31" spans="1:14">
      <c r="A31" s="163"/>
      <c r="B31" s="118"/>
      <c r="C31" s="135"/>
      <c r="D31" s="95" t="s">
        <v>24</v>
      </c>
      <c r="E31" s="96">
        <v>0</v>
      </c>
      <c r="F31" s="96">
        <v>0</v>
      </c>
      <c r="G31" s="96">
        <v>0</v>
      </c>
      <c r="H31" s="137"/>
      <c r="I31" s="142"/>
      <c r="J31" s="166"/>
      <c r="K31" s="204"/>
      <c r="L31" s="194"/>
    </row>
    <row r="32" spans="1:14">
      <c r="A32" s="163"/>
      <c r="B32" s="118"/>
      <c r="C32" s="135"/>
      <c r="D32" s="95" t="s">
        <v>25</v>
      </c>
      <c r="E32" s="96">
        <v>0</v>
      </c>
      <c r="F32" s="96">
        <v>0</v>
      </c>
      <c r="G32" s="96">
        <v>0</v>
      </c>
      <c r="H32" s="137"/>
      <c r="I32" s="142"/>
      <c r="J32" s="166"/>
      <c r="K32" s="204"/>
      <c r="L32" s="194"/>
    </row>
    <row r="33" spans="1:12">
      <c r="A33" s="163"/>
      <c r="B33" s="118"/>
      <c r="C33" s="135"/>
      <c r="D33" s="95" t="s">
        <v>26</v>
      </c>
      <c r="E33" s="96">
        <v>0</v>
      </c>
      <c r="F33" s="96">
        <v>0</v>
      </c>
      <c r="G33" s="96">
        <v>0</v>
      </c>
      <c r="H33" s="137"/>
      <c r="I33" s="142"/>
      <c r="J33" s="166"/>
      <c r="K33" s="204"/>
      <c r="L33" s="194"/>
    </row>
    <row r="34" spans="1:12">
      <c r="A34" s="164"/>
      <c r="B34" s="119"/>
      <c r="C34" s="135"/>
      <c r="D34" s="95" t="s">
        <v>27</v>
      </c>
      <c r="E34" s="96">
        <v>0</v>
      </c>
      <c r="F34" s="96">
        <v>0</v>
      </c>
      <c r="G34" s="96">
        <v>0</v>
      </c>
      <c r="H34" s="137"/>
      <c r="I34" s="142"/>
      <c r="J34" s="167"/>
      <c r="K34" s="205"/>
      <c r="L34" s="195"/>
    </row>
    <row r="35" spans="1:12" ht="17.25" customHeight="1">
      <c r="A35" s="91" t="s">
        <v>74</v>
      </c>
      <c r="B35" s="206" t="s">
        <v>75</v>
      </c>
      <c r="C35" s="207"/>
      <c r="D35" s="207"/>
      <c r="E35" s="207"/>
      <c r="F35" s="207"/>
      <c r="G35" s="207"/>
      <c r="H35" s="207"/>
      <c r="I35" s="207"/>
      <c r="J35" s="207"/>
      <c r="K35" s="208"/>
    </row>
    <row r="36" spans="1:12" ht="18" customHeight="1">
      <c r="A36" s="116" t="s">
        <v>76</v>
      </c>
      <c r="B36" s="106" t="s">
        <v>123</v>
      </c>
      <c r="C36" s="135" t="s">
        <v>23</v>
      </c>
      <c r="D36" s="95" t="s">
        <v>20</v>
      </c>
      <c r="E36" s="96">
        <f t="shared" ref="E36:G36" si="8">E37+E38+E39+E40</f>
        <v>12395.9</v>
      </c>
      <c r="F36" s="96">
        <f t="shared" si="8"/>
        <v>2485.9</v>
      </c>
      <c r="G36" s="96">
        <f t="shared" si="8"/>
        <v>2485.9</v>
      </c>
      <c r="H36" s="149" t="s">
        <v>122</v>
      </c>
      <c r="I36" s="149" t="s">
        <v>87</v>
      </c>
      <c r="J36" s="152">
        <v>246</v>
      </c>
      <c r="K36" s="152">
        <v>59</v>
      </c>
      <c r="L36" s="193"/>
    </row>
    <row r="37" spans="1:12">
      <c r="A37" s="116"/>
      <c r="B37" s="106"/>
      <c r="C37" s="135"/>
      <c r="D37" s="95" t="s">
        <v>24</v>
      </c>
      <c r="E37" s="96">
        <v>0</v>
      </c>
      <c r="F37" s="96">
        <v>0</v>
      </c>
      <c r="G37" s="96">
        <f t="shared" ref="G37:G40" si="9">SUM(F37)</f>
        <v>0</v>
      </c>
      <c r="H37" s="150"/>
      <c r="I37" s="150"/>
      <c r="J37" s="153"/>
      <c r="K37" s="153"/>
      <c r="L37" s="194"/>
    </row>
    <row r="38" spans="1:12">
      <c r="A38" s="116"/>
      <c r="B38" s="106"/>
      <c r="C38" s="135"/>
      <c r="D38" s="95" t="s">
        <v>25</v>
      </c>
      <c r="E38" s="96">
        <v>0</v>
      </c>
      <c r="F38" s="96">
        <v>0</v>
      </c>
      <c r="G38" s="96">
        <f t="shared" si="9"/>
        <v>0</v>
      </c>
      <c r="H38" s="150"/>
      <c r="I38" s="150"/>
      <c r="J38" s="153"/>
      <c r="K38" s="153"/>
      <c r="L38" s="194"/>
    </row>
    <row r="39" spans="1:12">
      <c r="A39" s="116"/>
      <c r="B39" s="106"/>
      <c r="C39" s="135"/>
      <c r="D39" s="95" t="s">
        <v>26</v>
      </c>
      <c r="E39" s="96">
        <v>12395.9</v>
      </c>
      <c r="F39" s="96">
        <v>2485.9</v>
      </c>
      <c r="G39" s="96">
        <f>F39</f>
        <v>2485.9</v>
      </c>
      <c r="H39" s="150"/>
      <c r="I39" s="150"/>
      <c r="J39" s="153"/>
      <c r="K39" s="153"/>
      <c r="L39" s="194"/>
    </row>
    <row r="40" spans="1:12" ht="16.5" customHeight="1">
      <c r="A40" s="116"/>
      <c r="B40" s="106"/>
      <c r="C40" s="135"/>
      <c r="D40" s="95" t="s">
        <v>27</v>
      </c>
      <c r="E40" s="96">
        <v>0</v>
      </c>
      <c r="F40" s="96">
        <v>0</v>
      </c>
      <c r="G40" s="96">
        <f t="shared" si="9"/>
        <v>0</v>
      </c>
      <c r="H40" s="151"/>
      <c r="I40" s="151"/>
      <c r="J40" s="154"/>
      <c r="K40" s="154"/>
      <c r="L40" s="195"/>
    </row>
    <row r="41" spans="1:12">
      <c r="A41" s="92" t="s">
        <v>77</v>
      </c>
      <c r="B41" s="159" t="s">
        <v>109</v>
      </c>
      <c r="C41" s="160"/>
      <c r="D41" s="160"/>
      <c r="E41" s="160"/>
      <c r="F41" s="160"/>
      <c r="G41" s="160"/>
      <c r="H41" s="160"/>
      <c r="I41" s="160"/>
      <c r="J41" s="160"/>
      <c r="K41" s="161"/>
    </row>
    <row r="42" spans="1:12">
      <c r="A42" s="116" t="s">
        <v>78</v>
      </c>
      <c r="B42" s="106" t="s">
        <v>62</v>
      </c>
      <c r="C42" s="135" t="s">
        <v>23</v>
      </c>
      <c r="D42" s="95" t="s">
        <v>20</v>
      </c>
      <c r="E42" s="96">
        <f t="shared" ref="E42:G42" si="10">E45+E46</f>
        <v>4250</v>
      </c>
      <c r="F42" s="96">
        <f t="shared" si="10"/>
        <v>670</v>
      </c>
      <c r="G42" s="96">
        <f t="shared" si="10"/>
        <v>670</v>
      </c>
      <c r="H42" s="149" t="s">
        <v>110</v>
      </c>
      <c r="I42" s="156" t="s">
        <v>88</v>
      </c>
      <c r="J42" s="152">
        <v>30</v>
      </c>
      <c r="K42" s="152">
        <v>6</v>
      </c>
      <c r="L42" s="130"/>
    </row>
    <row r="43" spans="1:12">
      <c r="A43" s="116"/>
      <c r="B43" s="106"/>
      <c r="C43" s="135"/>
      <c r="D43" s="95" t="s">
        <v>24</v>
      </c>
      <c r="E43" s="96">
        <v>0</v>
      </c>
      <c r="F43" s="96">
        <v>0</v>
      </c>
      <c r="G43" s="96">
        <f t="shared" ref="G43:G46" si="11">SUM(F43)</f>
        <v>0</v>
      </c>
      <c r="H43" s="150"/>
      <c r="I43" s="157"/>
      <c r="J43" s="153"/>
      <c r="K43" s="153"/>
      <c r="L43" s="131"/>
    </row>
    <row r="44" spans="1:12">
      <c r="A44" s="116"/>
      <c r="B44" s="106"/>
      <c r="C44" s="135"/>
      <c r="D44" s="95" t="s">
        <v>25</v>
      </c>
      <c r="E44" s="96">
        <v>0</v>
      </c>
      <c r="F44" s="96">
        <v>0</v>
      </c>
      <c r="G44" s="96">
        <f t="shared" si="11"/>
        <v>0</v>
      </c>
      <c r="H44" s="150"/>
      <c r="I44" s="157"/>
      <c r="J44" s="153"/>
      <c r="K44" s="153"/>
      <c r="L44" s="131"/>
    </row>
    <row r="45" spans="1:12">
      <c r="A45" s="116"/>
      <c r="B45" s="106"/>
      <c r="C45" s="135"/>
      <c r="D45" s="95" t="s">
        <v>26</v>
      </c>
      <c r="E45" s="96">
        <v>4250</v>
      </c>
      <c r="F45" s="96">
        <v>670</v>
      </c>
      <c r="G45" s="96">
        <f>F45</f>
        <v>670</v>
      </c>
      <c r="H45" s="150"/>
      <c r="I45" s="157"/>
      <c r="J45" s="153"/>
      <c r="K45" s="153"/>
      <c r="L45" s="131"/>
    </row>
    <row r="46" spans="1:12" ht="36" customHeight="1">
      <c r="A46" s="116"/>
      <c r="B46" s="106"/>
      <c r="C46" s="135"/>
      <c r="D46" s="95" t="s">
        <v>27</v>
      </c>
      <c r="E46" s="96">
        <v>0</v>
      </c>
      <c r="F46" s="96">
        <v>0</v>
      </c>
      <c r="G46" s="96">
        <f t="shared" si="11"/>
        <v>0</v>
      </c>
      <c r="H46" s="151"/>
      <c r="I46" s="158"/>
      <c r="J46" s="154"/>
      <c r="K46" s="154"/>
      <c r="L46" s="132"/>
    </row>
    <row r="47" spans="1:12">
      <c r="A47" s="92" t="s">
        <v>79</v>
      </c>
      <c r="B47" s="159" t="s">
        <v>80</v>
      </c>
      <c r="C47" s="160"/>
      <c r="D47" s="160"/>
      <c r="E47" s="160"/>
      <c r="F47" s="160"/>
      <c r="G47" s="160"/>
      <c r="H47" s="160"/>
      <c r="I47" s="160"/>
      <c r="J47" s="160"/>
      <c r="K47" s="161"/>
    </row>
    <row r="48" spans="1:12">
      <c r="A48" s="116" t="s">
        <v>81</v>
      </c>
      <c r="B48" s="106" t="s">
        <v>34</v>
      </c>
      <c r="C48" s="135" t="s">
        <v>23</v>
      </c>
      <c r="D48" s="95" t="s">
        <v>20</v>
      </c>
      <c r="E48" s="96">
        <f t="shared" ref="E48:G48" si="12">E49+E50+E51+E52</f>
        <v>29000</v>
      </c>
      <c r="F48" s="96">
        <f t="shared" si="12"/>
        <v>22000</v>
      </c>
      <c r="G48" s="96">
        <f t="shared" si="12"/>
        <v>22000</v>
      </c>
      <c r="H48" s="149" t="s">
        <v>145</v>
      </c>
      <c r="I48" s="173" t="s">
        <v>86</v>
      </c>
      <c r="J48" s="152">
        <v>52</v>
      </c>
      <c r="K48" s="143" t="s">
        <v>147</v>
      </c>
      <c r="L48" s="196"/>
    </row>
    <row r="49" spans="1:12">
      <c r="A49" s="116"/>
      <c r="B49" s="106"/>
      <c r="C49" s="135"/>
      <c r="D49" s="95" t="s">
        <v>24</v>
      </c>
      <c r="E49" s="96">
        <v>0</v>
      </c>
      <c r="F49" s="96">
        <v>0</v>
      </c>
      <c r="G49" s="96">
        <f t="shared" ref="G49:G57" si="13">SUM(F49)</f>
        <v>0</v>
      </c>
      <c r="H49" s="150"/>
      <c r="I49" s="174"/>
      <c r="J49" s="153"/>
      <c r="K49" s="144"/>
      <c r="L49" s="196"/>
    </row>
    <row r="50" spans="1:12">
      <c r="A50" s="116"/>
      <c r="B50" s="106"/>
      <c r="C50" s="135"/>
      <c r="D50" s="95" t="s">
        <v>25</v>
      </c>
      <c r="E50" s="96">
        <v>0</v>
      </c>
      <c r="F50" s="96">
        <v>0</v>
      </c>
      <c r="G50" s="96">
        <f t="shared" si="13"/>
        <v>0</v>
      </c>
      <c r="H50" s="150"/>
      <c r="I50" s="174"/>
      <c r="J50" s="153"/>
      <c r="K50" s="144"/>
      <c r="L50" s="196"/>
    </row>
    <row r="51" spans="1:12">
      <c r="A51" s="116"/>
      <c r="B51" s="106"/>
      <c r="C51" s="135"/>
      <c r="D51" s="95" t="s">
        <v>26</v>
      </c>
      <c r="E51" s="96">
        <v>29000</v>
      </c>
      <c r="F51" s="96">
        <v>22000</v>
      </c>
      <c r="G51" s="96">
        <f>F51</f>
        <v>22000</v>
      </c>
      <c r="H51" s="150"/>
      <c r="I51" s="174"/>
      <c r="J51" s="153"/>
      <c r="K51" s="144"/>
      <c r="L51" s="196"/>
    </row>
    <row r="52" spans="1:12" ht="18.75" customHeight="1">
      <c r="A52" s="116"/>
      <c r="B52" s="106"/>
      <c r="C52" s="135"/>
      <c r="D52" s="95" t="s">
        <v>27</v>
      </c>
      <c r="E52" s="96">
        <v>0</v>
      </c>
      <c r="F52" s="96">
        <v>0</v>
      </c>
      <c r="G52" s="96">
        <f t="shared" si="13"/>
        <v>0</v>
      </c>
      <c r="H52" s="151"/>
      <c r="I52" s="175"/>
      <c r="J52" s="154"/>
      <c r="K52" s="145"/>
      <c r="L52" s="196"/>
    </row>
    <row r="53" spans="1:12" ht="15" customHeight="1">
      <c r="A53" s="116" t="s">
        <v>82</v>
      </c>
      <c r="B53" s="106" t="s">
        <v>111</v>
      </c>
      <c r="C53" s="135" t="s">
        <v>23</v>
      </c>
      <c r="D53" s="95" t="s">
        <v>20</v>
      </c>
      <c r="E53" s="96">
        <f t="shared" ref="E53:G53" si="14">E54+E55+E56+E57</f>
        <v>1800</v>
      </c>
      <c r="F53" s="96">
        <f t="shared" si="14"/>
        <v>450</v>
      </c>
      <c r="G53" s="96">
        <f t="shared" si="14"/>
        <v>450</v>
      </c>
      <c r="H53" s="149" t="s">
        <v>112</v>
      </c>
      <c r="I53" s="156" t="s">
        <v>88</v>
      </c>
      <c r="J53" s="152">
        <v>30</v>
      </c>
      <c r="K53" s="152">
        <v>6</v>
      </c>
      <c r="L53" s="130"/>
    </row>
    <row r="54" spans="1:12">
      <c r="A54" s="116"/>
      <c r="B54" s="106"/>
      <c r="C54" s="135"/>
      <c r="D54" s="95" t="s">
        <v>24</v>
      </c>
      <c r="E54" s="96">
        <v>0</v>
      </c>
      <c r="F54" s="96">
        <v>0</v>
      </c>
      <c r="G54" s="96">
        <f t="shared" si="13"/>
        <v>0</v>
      </c>
      <c r="H54" s="150"/>
      <c r="I54" s="157"/>
      <c r="J54" s="153"/>
      <c r="K54" s="153"/>
      <c r="L54" s="131"/>
    </row>
    <row r="55" spans="1:12">
      <c r="A55" s="116"/>
      <c r="B55" s="106"/>
      <c r="C55" s="135"/>
      <c r="D55" s="95" t="s">
        <v>25</v>
      </c>
      <c r="E55" s="96">
        <v>0</v>
      </c>
      <c r="F55" s="96">
        <v>0</v>
      </c>
      <c r="G55" s="96">
        <f t="shared" si="13"/>
        <v>0</v>
      </c>
      <c r="H55" s="150"/>
      <c r="I55" s="157"/>
      <c r="J55" s="153"/>
      <c r="K55" s="153"/>
      <c r="L55" s="131"/>
    </row>
    <row r="56" spans="1:12">
      <c r="A56" s="116"/>
      <c r="B56" s="106"/>
      <c r="C56" s="135"/>
      <c r="D56" s="95" t="s">
        <v>26</v>
      </c>
      <c r="E56" s="96">
        <v>1800</v>
      </c>
      <c r="F56" s="96">
        <v>450</v>
      </c>
      <c r="G56" s="96">
        <f>F56</f>
        <v>450</v>
      </c>
      <c r="H56" s="150"/>
      <c r="I56" s="157"/>
      <c r="J56" s="153"/>
      <c r="K56" s="153"/>
      <c r="L56" s="131"/>
    </row>
    <row r="57" spans="1:12" ht="35.25" customHeight="1">
      <c r="A57" s="116"/>
      <c r="B57" s="106"/>
      <c r="C57" s="135"/>
      <c r="D57" s="95" t="s">
        <v>27</v>
      </c>
      <c r="E57" s="96">
        <v>0</v>
      </c>
      <c r="F57" s="96">
        <v>0</v>
      </c>
      <c r="G57" s="96">
        <f t="shared" si="13"/>
        <v>0</v>
      </c>
      <c r="H57" s="151"/>
      <c r="I57" s="158"/>
      <c r="J57" s="154"/>
      <c r="K57" s="154"/>
      <c r="L57" s="132"/>
    </row>
    <row r="58" spans="1:12">
      <c r="A58" s="93" t="s">
        <v>83</v>
      </c>
      <c r="B58" s="159" t="s">
        <v>47</v>
      </c>
      <c r="C58" s="160"/>
      <c r="D58" s="160"/>
      <c r="E58" s="160"/>
      <c r="F58" s="160"/>
      <c r="G58" s="160"/>
      <c r="H58" s="160"/>
      <c r="I58" s="160"/>
      <c r="J58" s="160"/>
      <c r="K58" s="161"/>
    </row>
    <row r="59" spans="1:12" ht="15" customHeight="1">
      <c r="A59" s="127" t="s">
        <v>84</v>
      </c>
      <c r="B59" s="117" t="s">
        <v>150</v>
      </c>
      <c r="C59" s="138" t="s">
        <v>23</v>
      </c>
      <c r="D59" s="95" t="s">
        <v>20</v>
      </c>
      <c r="E59" s="96">
        <f t="shared" ref="E59:G59" si="15">E60+E61+E62+E63</f>
        <v>171479.4</v>
      </c>
      <c r="F59" s="96">
        <f t="shared" si="15"/>
        <v>41136.343999999997</v>
      </c>
      <c r="G59" s="96">
        <f t="shared" si="15"/>
        <v>41136.343999999997</v>
      </c>
      <c r="H59" s="149" t="s">
        <v>149</v>
      </c>
      <c r="I59" s="143" t="s">
        <v>100</v>
      </c>
      <c r="J59" s="143">
        <v>8.6</v>
      </c>
      <c r="K59" s="143" t="s">
        <v>147</v>
      </c>
      <c r="L59" s="187"/>
    </row>
    <row r="60" spans="1:12">
      <c r="A60" s="128"/>
      <c r="B60" s="118"/>
      <c r="C60" s="139"/>
      <c r="D60" s="95" t="s">
        <v>24</v>
      </c>
      <c r="E60" s="96">
        <v>0</v>
      </c>
      <c r="F60" s="96">
        <v>0</v>
      </c>
      <c r="G60" s="96">
        <f t="shared" ref="G60:G73" si="16">SUM(F60)</f>
        <v>0</v>
      </c>
      <c r="H60" s="150"/>
      <c r="I60" s="144"/>
      <c r="J60" s="144"/>
      <c r="K60" s="144"/>
      <c r="L60" s="188"/>
    </row>
    <row r="61" spans="1:12">
      <c r="A61" s="128"/>
      <c r="B61" s="118"/>
      <c r="C61" s="139"/>
      <c r="D61" s="95" t="s">
        <v>25</v>
      </c>
      <c r="E61" s="96">
        <v>58981.9</v>
      </c>
      <c r="F61" s="96">
        <v>9891</v>
      </c>
      <c r="G61" s="96">
        <f>F61</f>
        <v>9891</v>
      </c>
      <c r="H61" s="150"/>
      <c r="I61" s="144"/>
      <c r="J61" s="144"/>
      <c r="K61" s="144"/>
      <c r="L61" s="188"/>
    </row>
    <row r="62" spans="1:12">
      <c r="A62" s="128"/>
      <c r="B62" s="118"/>
      <c r="C62" s="139"/>
      <c r="D62" s="95" t="s">
        <v>26</v>
      </c>
      <c r="E62" s="96">
        <v>77097.5</v>
      </c>
      <c r="F62" s="96">
        <v>14570.244000000001</v>
      </c>
      <c r="G62" s="96">
        <f>F62</f>
        <v>14570.244000000001</v>
      </c>
      <c r="H62" s="150"/>
      <c r="I62" s="144"/>
      <c r="J62" s="144"/>
      <c r="K62" s="144"/>
      <c r="L62" s="188"/>
    </row>
    <row r="63" spans="1:12" ht="15.75" customHeight="1">
      <c r="A63" s="128"/>
      <c r="B63" s="118"/>
      <c r="C63" s="140"/>
      <c r="D63" s="95" t="s">
        <v>27</v>
      </c>
      <c r="E63" s="96">
        <v>35400</v>
      </c>
      <c r="F63" s="96">
        <v>16675.099999999999</v>
      </c>
      <c r="G63" s="96">
        <f>F63</f>
        <v>16675.099999999999</v>
      </c>
      <c r="H63" s="150"/>
      <c r="I63" s="144"/>
      <c r="J63" s="144"/>
      <c r="K63" s="144"/>
      <c r="L63" s="188"/>
    </row>
    <row r="64" spans="1:12" ht="15.75" customHeight="1">
      <c r="A64" s="128"/>
      <c r="B64" s="118"/>
      <c r="C64" s="138" t="s">
        <v>102</v>
      </c>
      <c r="D64" s="95" t="s">
        <v>20</v>
      </c>
      <c r="E64" s="96">
        <f t="shared" ref="E64" si="17">E65+E66+E67+E68</f>
        <v>0</v>
      </c>
      <c r="F64" s="96">
        <f t="shared" ref="F64:G64" si="18">F67</f>
        <v>0</v>
      </c>
      <c r="G64" s="96">
        <f t="shared" si="18"/>
        <v>0</v>
      </c>
      <c r="H64" s="150"/>
      <c r="I64" s="144"/>
      <c r="J64" s="144"/>
      <c r="K64" s="144"/>
      <c r="L64" s="188"/>
    </row>
    <row r="65" spans="1:13" ht="15.75" customHeight="1">
      <c r="A65" s="128"/>
      <c r="B65" s="118"/>
      <c r="C65" s="139"/>
      <c r="D65" s="95" t="s">
        <v>24</v>
      </c>
      <c r="E65" s="96">
        <v>0</v>
      </c>
      <c r="F65" s="96">
        <v>0</v>
      </c>
      <c r="G65" s="96">
        <v>0</v>
      </c>
      <c r="H65" s="150"/>
      <c r="I65" s="144"/>
      <c r="J65" s="144"/>
      <c r="K65" s="144"/>
      <c r="L65" s="188"/>
    </row>
    <row r="66" spans="1:13" ht="15.75" customHeight="1">
      <c r="A66" s="128"/>
      <c r="B66" s="118"/>
      <c r="C66" s="139"/>
      <c r="D66" s="95" t="s">
        <v>25</v>
      </c>
      <c r="E66" s="96">
        <v>0</v>
      </c>
      <c r="F66" s="96">
        <v>0</v>
      </c>
      <c r="G66" s="96">
        <v>0</v>
      </c>
      <c r="H66" s="150"/>
      <c r="I66" s="144"/>
      <c r="J66" s="144"/>
      <c r="K66" s="144"/>
      <c r="L66" s="188"/>
    </row>
    <row r="67" spans="1:13" ht="15.75" customHeight="1">
      <c r="A67" s="128"/>
      <c r="B67" s="118"/>
      <c r="C67" s="139"/>
      <c r="D67" s="95" t="s">
        <v>26</v>
      </c>
      <c r="E67" s="96">
        <v>0</v>
      </c>
      <c r="F67" s="96">
        <v>0</v>
      </c>
      <c r="G67" s="96">
        <f>F67</f>
        <v>0</v>
      </c>
      <c r="H67" s="150"/>
      <c r="I67" s="144"/>
      <c r="J67" s="144"/>
      <c r="K67" s="144"/>
      <c r="L67" s="188"/>
    </row>
    <row r="68" spans="1:13" ht="15.75" customHeight="1">
      <c r="A68" s="129"/>
      <c r="B68" s="119"/>
      <c r="C68" s="140"/>
      <c r="D68" s="95" t="s">
        <v>27</v>
      </c>
      <c r="E68" s="96">
        <v>0</v>
      </c>
      <c r="F68" s="96">
        <v>0</v>
      </c>
      <c r="G68" s="96">
        <v>0</v>
      </c>
      <c r="H68" s="150"/>
      <c r="I68" s="144"/>
      <c r="J68" s="144"/>
      <c r="K68" s="144"/>
      <c r="L68" s="188"/>
    </row>
    <row r="69" spans="1:13" ht="15" customHeight="1">
      <c r="A69" s="127" t="s">
        <v>85</v>
      </c>
      <c r="B69" s="117" t="s">
        <v>98</v>
      </c>
      <c r="C69" s="179" t="s">
        <v>23</v>
      </c>
      <c r="D69" s="95" t="s">
        <v>20</v>
      </c>
      <c r="E69" s="96">
        <f t="shared" ref="E69:G69" si="19">E70+E71+E72+E73</f>
        <v>10881.900000000001</v>
      </c>
      <c r="F69" s="96">
        <f t="shared" si="19"/>
        <v>736.5</v>
      </c>
      <c r="G69" s="96">
        <f t="shared" si="19"/>
        <v>736.5</v>
      </c>
      <c r="H69" s="150"/>
      <c r="I69" s="144"/>
      <c r="J69" s="144"/>
      <c r="K69" s="144"/>
      <c r="L69" s="188"/>
    </row>
    <row r="70" spans="1:13">
      <c r="A70" s="128"/>
      <c r="B70" s="118"/>
      <c r="C70" s="180"/>
      <c r="D70" s="95" t="s">
        <v>24</v>
      </c>
      <c r="E70" s="96">
        <v>0</v>
      </c>
      <c r="F70" s="96">
        <v>0</v>
      </c>
      <c r="G70" s="96">
        <f t="shared" si="16"/>
        <v>0</v>
      </c>
      <c r="H70" s="150"/>
      <c r="I70" s="144"/>
      <c r="J70" s="144"/>
      <c r="K70" s="144"/>
      <c r="L70" s="188"/>
    </row>
    <row r="71" spans="1:13">
      <c r="A71" s="128"/>
      <c r="B71" s="118"/>
      <c r="C71" s="180"/>
      <c r="D71" s="95" t="s">
        <v>25</v>
      </c>
      <c r="E71" s="96">
        <v>9793.7000000000007</v>
      </c>
      <c r="F71" s="96">
        <v>736.5</v>
      </c>
      <c r="G71" s="96">
        <f>F71</f>
        <v>736.5</v>
      </c>
      <c r="H71" s="150"/>
      <c r="I71" s="144"/>
      <c r="J71" s="144"/>
      <c r="K71" s="144"/>
      <c r="L71" s="188"/>
    </row>
    <row r="72" spans="1:13">
      <c r="A72" s="128"/>
      <c r="B72" s="118"/>
      <c r="C72" s="180"/>
      <c r="D72" s="95" t="s">
        <v>26</v>
      </c>
      <c r="E72" s="96">
        <v>1088.2</v>
      </c>
      <c r="F72" s="96">
        <v>0</v>
      </c>
      <c r="G72" s="96">
        <f>F72</f>
        <v>0</v>
      </c>
      <c r="H72" s="150"/>
      <c r="I72" s="144"/>
      <c r="J72" s="144"/>
      <c r="K72" s="144"/>
      <c r="L72" s="188"/>
    </row>
    <row r="73" spans="1:13" ht="17.25" customHeight="1">
      <c r="A73" s="129"/>
      <c r="B73" s="119"/>
      <c r="C73" s="181"/>
      <c r="D73" s="95" t="s">
        <v>27</v>
      </c>
      <c r="E73" s="96">
        <v>0</v>
      </c>
      <c r="F73" s="96">
        <v>0</v>
      </c>
      <c r="G73" s="96">
        <f t="shared" si="16"/>
        <v>0</v>
      </c>
      <c r="H73" s="151"/>
      <c r="I73" s="145"/>
      <c r="J73" s="145"/>
      <c r="K73" s="145"/>
      <c r="L73" s="189"/>
      <c r="M73" s="88"/>
    </row>
    <row r="74" spans="1:13" ht="24" customHeight="1">
      <c r="A74" s="94" t="s">
        <v>113</v>
      </c>
      <c r="B74" s="133" t="s">
        <v>121</v>
      </c>
      <c r="C74" s="134"/>
      <c r="D74" s="134"/>
      <c r="E74" s="134"/>
      <c r="F74" s="134"/>
      <c r="G74" s="134"/>
      <c r="H74" s="134"/>
      <c r="I74" s="134"/>
      <c r="J74" s="134"/>
      <c r="K74" s="134"/>
      <c r="L74" s="56"/>
      <c r="M74" s="88"/>
    </row>
    <row r="75" spans="1:13" ht="68.25" customHeight="1">
      <c r="A75" s="116" t="s">
        <v>119</v>
      </c>
      <c r="B75" s="117" t="s">
        <v>151</v>
      </c>
      <c r="C75" s="136" t="s">
        <v>23</v>
      </c>
      <c r="D75" s="95" t="s">
        <v>20</v>
      </c>
      <c r="E75" s="96">
        <f t="shared" ref="E75" si="20">E76+E77+E78+E79</f>
        <v>3579</v>
      </c>
      <c r="F75" s="96">
        <f>F76+F77+F78+F79</f>
        <v>0</v>
      </c>
      <c r="G75" s="96">
        <f>F75</f>
        <v>0</v>
      </c>
      <c r="H75" s="137" t="s">
        <v>114</v>
      </c>
      <c r="I75" s="143" t="s">
        <v>100</v>
      </c>
      <c r="J75" s="143">
        <v>90</v>
      </c>
      <c r="K75" s="143"/>
      <c r="L75" s="130" t="s">
        <v>153</v>
      </c>
      <c r="M75" s="88"/>
    </row>
    <row r="76" spans="1:13" ht="17.25" customHeight="1">
      <c r="A76" s="116"/>
      <c r="B76" s="118"/>
      <c r="C76" s="136"/>
      <c r="D76" s="95" t="s">
        <v>24</v>
      </c>
      <c r="E76" s="96">
        <v>0</v>
      </c>
      <c r="F76" s="96">
        <v>0</v>
      </c>
      <c r="G76" s="96">
        <f t="shared" ref="G76:G79" si="21">F76</f>
        <v>0</v>
      </c>
      <c r="H76" s="137"/>
      <c r="I76" s="144"/>
      <c r="J76" s="144"/>
      <c r="K76" s="144"/>
      <c r="L76" s="131"/>
      <c r="M76" s="88"/>
    </row>
    <row r="77" spans="1:13" ht="17.25" customHeight="1">
      <c r="A77" s="116"/>
      <c r="B77" s="118"/>
      <c r="C77" s="136"/>
      <c r="D77" s="95" t="s">
        <v>25</v>
      </c>
      <c r="E77" s="96">
        <v>3400</v>
      </c>
      <c r="F77" s="96">
        <v>0</v>
      </c>
      <c r="G77" s="96">
        <f t="shared" si="21"/>
        <v>0</v>
      </c>
      <c r="H77" s="137"/>
      <c r="I77" s="144"/>
      <c r="J77" s="144"/>
      <c r="K77" s="144"/>
      <c r="L77" s="131"/>
      <c r="M77" s="88"/>
    </row>
    <row r="78" spans="1:13" ht="17.25" customHeight="1">
      <c r="A78" s="116"/>
      <c r="B78" s="118"/>
      <c r="C78" s="136"/>
      <c r="D78" s="95" t="s">
        <v>26</v>
      </c>
      <c r="E78" s="96">
        <v>179</v>
      </c>
      <c r="F78" s="96">
        <v>0</v>
      </c>
      <c r="G78" s="96">
        <f t="shared" si="21"/>
        <v>0</v>
      </c>
      <c r="H78" s="137"/>
      <c r="I78" s="144"/>
      <c r="J78" s="144"/>
      <c r="K78" s="144"/>
      <c r="L78" s="131"/>
      <c r="M78" s="88"/>
    </row>
    <row r="79" spans="1:13" ht="17.25" customHeight="1">
      <c r="A79" s="116"/>
      <c r="B79" s="119"/>
      <c r="C79" s="136"/>
      <c r="D79" s="95" t="s">
        <v>27</v>
      </c>
      <c r="E79" s="96">
        <v>0</v>
      </c>
      <c r="F79" s="96">
        <v>0</v>
      </c>
      <c r="G79" s="96">
        <f t="shared" si="21"/>
        <v>0</v>
      </c>
      <c r="H79" s="137"/>
      <c r="I79" s="145"/>
      <c r="J79" s="145"/>
      <c r="K79" s="145"/>
      <c r="L79" s="132"/>
      <c r="M79" s="88"/>
    </row>
    <row r="80" spans="1:13" ht="19.5" customHeight="1">
      <c r="A80" s="116" t="s">
        <v>115</v>
      </c>
      <c r="B80" s="135" t="s">
        <v>116</v>
      </c>
      <c r="C80" s="135"/>
      <c r="D80" s="135"/>
      <c r="E80" s="135"/>
      <c r="F80" s="135"/>
      <c r="G80" s="135"/>
      <c r="H80" s="135"/>
      <c r="I80" s="135"/>
      <c r="J80" s="135"/>
      <c r="K80" s="135"/>
      <c r="L80" s="57"/>
      <c r="M80" s="88"/>
    </row>
    <row r="81" spans="1:13" ht="17.25" customHeight="1">
      <c r="A81" s="116"/>
      <c r="B81" s="117" t="s">
        <v>120</v>
      </c>
      <c r="C81" s="136" t="s">
        <v>23</v>
      </c>
      <c r="D81" s="95" t="s">
        <v>20</v>
      </c>
      <c r="E81" s="96">
        <f t="shared" ref="E81" si="22">E82+E83+E84+E85</f>
        <v>11057.4</v>
      </c>
      <c r="F81" s="96">
        <f>F82+F83+F84+F85</f>
        <v>2234.846</v>
      </c>
      <c r="G81" s="96">
        <f>G82+G83+G84+G85</f>
        <v>2234.846</v>
      </c>
      <c r="H81" s="117" t="s">
        <v>117</v>
      </c>
      <c r="I81" s="142" t="s">
        <v>100</v>
      </c>
      <c r="J81" s="135">
        <v>100</v>
      </c>
      <c r="K81" s="135">
        <v>100</v>
      </c>
      <c r="L81" s="141"/>
      <c r="M81" s="88"/>
    </row>
    <row r="82" spans="1:13" ht="15.75" customHeight="1">
      <c r="A82" s="116"/>
      <c r="B82" s="118"/>
      <c r="C82" s="136"/>
      <c r="D82" s="95" t="s">
        <v>24</v>
      </c>
      <c r="E82" s="96">
        <v>0</v>
      </c>
      <c r="F82" s="96">
        <v>0</v>
      </c>
      <c r="G82" s="96">
        <f>F82</f>
        <v>0</v>
      </c>
      <c r="H82" s="118"/>
      <c r="I82" s="142"/>
      <c r="J82" s="135"/>
      <c r="K82" s="135"/>
      <c r="L82" s="141"/>
      <c r="M82" s="88"/>
    </row>
    <row r="83" spans="1:13" ht="15.75" customHeight="1">
      <c r="A83" s="116"/>
      <c r="B83" s="118"/>
      <c r="C83" s="136"/>
      <c r="D83" s="95" t="s">
        <v>25</v>
      </c>
      <c r="E83" s="96">
        <v>0</v>
      </c>
      <c r="F83" s="96">
        <v>0</v>
      </c>
      <c r="G83" s="96">
        <f t="shared" ref="G83:G85" si="23">F83</f>
        <v>0</v>
      </c>
      <c r="H83" s="118"/>
      <c r="I83" s="142"/>
      <c r="J83" s="135"/>
      <c r="K83" s="135"/>
      <c r="L83" s="141"/>
      <c r="M83" s="88"/>
    </row>
    <row r="84" spans="1:13" ht="15.75" customHeight="1">
      <c r="A84" s="116"/>
      <c r="B84" s="118"/>
      <c r="C84" s="136"/>
      <c r="D84" s="95" t="s">
        <v>26</v>
      </c>
      <c r="E84" s="96">
        <v>11057.4</v>
      </c>
      <c r="F84" s="96">
        <v>2234.846</v>
      </c>
      <c r="G84" s="96">
        <f t="shared" si="23"/>
        <v>2234.846</v>
      </c>
      <c r="H84" s="118"/>
      <c r="I84" s="142"/>
      <c r="J84" s="135"/>
      <c r="K84" s="135"/>
      <c r="L84" s="141"/>
      <c r="M84" s="88"/>
    </row>
    <row r="85" spans="1:13" ht="15.75" customHeight="1">
      <c r="A85" s="116"/>
      <c r="B85" s="119"/>
      <c r="C85" s="136"/>
      <c r="D85" s="95" t="s">
        <v>27</v>
      </c>
      <c r="E85" s="96">
        <v>0</v>
      </c>
      <c r="F85" s="96">
        <v>0</v>
      </c>
      <c r="G85" s="96">
        <f t="shared" si="23"/>
        <v>0</v>
      </c>
      <c r="H85" s="119"/>
      <c r="I85" s="142"/>
      <c r="J85" s="135"/>
      <c r="K85" s="135"/>
      <c r="L85" s="141"/>
      <c r="M85" s="88"/>
    </row>
    <row r="86" spans="1:13" ht="15.75" customHeight="1">
      <c r="A86" s="93"/>
      <c r="B86" s="185"/>
      <c r="C86" s="186"/>
      <c r="D86" s="186"/>
      <c r="E86" s="186"/>
      <c r="F86" s="186"/>
      <c r="G86" s="186"/>
      <c r="H86" s="134"/>
      <c r="I86" s="134"/>
      <c r="J86" s="134"/>
      <c r="K86" s="134"/>
      <c r="L86" s="134"/>
    </row>
    <row r="87" spans="1:13">
      <c r="A87" s="127"/>
      <c r="B87" s="179" t="s">
        <v>103</v>
      </c>
      <c r="C87" s="138" t="s">
        <v>23</v>
      </c>
      <c r="D87" s="95" t="s">
        <v>20</v>
      </c>
      <c r="E87" s="96">
        <f>E88+E89+E90+E91</f>
        <v>360180</v>
      </c>
      <c r="F87" s="96">
        <f>F88+F89+F90+F91</f>
        <v>98333.19</v>
      </c>
      <c r="G87" s="96">
        <f t="shared" ref="G87" si="24">G88+G89+G90+G91</f>
        <v>98333.19</v>
      </c>
      <c r="H87" s="155"/>
      <c r="I87" s="155"/>
      <c r="J87" s="155"/>
      <c r="K87" s="155"/>
      <c r="L87" s="155"/>
    </row>
    <row r="88" spans="1:13">
      <c r="A88" s="128"/>
      <c r="B88" s="180"/>
      <c r="C88" s="139"/>
      <c r="D88" s="95" t="s">
        <v>24</v>
      </c>
      <c r="E88" s="96">
        <f>E11+E16+E21+E37+E43+E49+E54+E60+E70+E76+E82</f>
        <v>0</v>
      </c>
      <c r="F88" s="96">
        <f t="shared" ref="F88:G88" si="25">F11+F16+F21+F37+F43+F49+F54+F60+F70+F76+F82</f>
        <v>0</v>
      </c>
      <c r="G88" s="96">
        <f t="shared" si="25"/>
        <v>0</v>
      </c>
      <c r="H88" s="155"/>
      <c r="I88" s="155"/>
      <c r="J88" s="155"/>
      <c r="K88" s="155"/>
      <c r="L88" s="155"/>
    </row>
    <row r="89" spans="1:13">
      <c r="A89" s="128"/>
      <c r="B89" s="180"/>
      <c r="C89" s="139"/>
      <c r="D89" s="95" t="s">
        <v>25</v>
      </c>
      <c r="E89" s="96">
        <f>E12+E17+E22+E38+E44+E50+E55+E61+E71+E77+E83</f>
        <v>77479.600000000006</v>
      </c>
      <c r="F89" s="96">
        <f>F12+F17+F22+F38+F44+F50+F55+F61+F71+F77+F83</f>
        <v>11960</v>
      </c>
      <c r="G89" s="96">
        <f>G12+G17+G22+G38+G44+G50+G55+G61+G71+G77+G83</f>
        <v>11960</v>
      </c>
      <c r="H89" s="155"/>
      <c r="I89" s="155"/>
      <c r="J89" s="155"/>
      <c r="K89" s="155"/>
      <c r="L89" s="155"/>
    </row>
    <row r="90" spans="1:13">
      <c r="A90" s="128"/>
      <c r="B90" s="180"/>
      <c r="C90" s="139"/>
      <c r="D90" s="95" t="s">
        <v>26</v>
      </c>
      <c r="E90" s="96">
        <f t="shared" ref="E90:F91" si="26">E13+E18+E23+E39+E45+E51+E56+E62+E72+E78+E84</f>
        <v>199200.4</v>
      </c>
      <c r="F90" s="96">
        <f t="shared" si="26"/>
        <v>52480.09</v>
      </c>
      <c r="G90" s="96">
        <f t="shared" ref="G90" si="27">G13+G18+G23+G39+G45+G51+G56+G62+G72+G78+G84</f>
        <v>52480.09</v>
      </c>
      <c r="H90" s="155"/>
      <c r="I90" s="155"/>
      <c r="J90" s="155"/>
      <c r="K90" s="155"/>
      <c r="L90" s="155"/>
    </row>
    <row r="91" spans="1:13" ht="21" customHeight="1">
      <c r="A91" s="128"/>
      <c r="B91" s="180"/>
      <c r="C91" s="140"/>
      <c r="D91" s="95" t="s">
        <v>27</v>
      </c>
      <c r="E91" s="96">
        <f t="shared" si="26"/>
        <v>83500</v>
      </c>
      <c r="F91" s="96">
        <f t="shared" si="26"/>
        <v>33893.1</v>
      </c>
      <c r="G91" s="96">
        <f t="shared" ref="G91" si="28">G14+G19+G24+G40+G46+G52+G57+G63+G73+G79+G85</f>
        <v>33893.1</v>
      </c>
      <c r="H91" s="155"/>
      <c r="I91" s="155"/>
      <c r="J91" s="155"/>
      <c r="K91" s="155"/>
      <c r="L91" s="155"/>
    </row>
    <row r="92" spans="1:13" ht="18" customHeight="1">
      <c r="A92" s="128"/>
      <c r="B92" s="180"/>
      <c r="C92" s="138" t="s">
        <v>108</v>
      </c>
      <c r="D92" s="95" t="s">
        <v>20</v>
      </c>
      <c r="E92" s="96">
        <f t="shared" ref="E92:G92" si="29">E93+E94+E95+E96</f>
        <v>0</v>
      </c>
      <c r="F92" s="96">
        <f t="shared" si="29"/>
        <v>0</v>
      </c>
      <c r="G92" s="96">
        <f t="shared" si="29"/>
        <v>0</v>
      </c>
      <c r="H92" s="98"/>
      <c r="I92" s="98"/>
      <c r="J92" s="98"/>
      <c r="K92" s="98"/>
      <c r="L92" s="98"/>
    </row>
    <row r="93" spans="1:13" ht="18" customHeight="1">
      <c r="A93" s="128"/>
      <c r="B93" s="180"/>
      <c r="C93" s="139"/>
      <c r="D93" s="95" t="s">
        <v>24</v>
      </c>
      <c r="E93" s="96">
        <f>E26</f>
        <v>0</v>
      </c>
      <c r="F93" s="96">
        <f t="shared" ref="F93:G93" si="30">F26</f>
        <v>0</v>
      </c>
      <c r="G93" s="96">
        <f t="shared" si="30"/>
        <v>0</v>
      </c>
      <c r="H93" s="98"/>
      <c r="I93" s="98"/>
      <c r="J93" s="98"/>
      <c r="K93" s="98"/>
      <c r="L93" s="98"/>
    </row>
    <row r="94" spans="1:13" ht="19.5" customHeight="1">
      <c r="A94" s="128"/>
      <c r="B94" s="180"/>
      <c r="C94" s="139"/>
      <c r="D94" s="95" t="s">
        <v>25</v>
      </c>
      <c r="E94" s="96">
        <f t="shared" ref="E94:G96" si="31">E27</f>
        <v>0</v>
      </c>
      <c r="F94" s="96">
        <f t="shared" si="31"/>
        <v>0</v>
      </c>
      <c r="G94" s="96">
        <f t="shared" si="31"/>
        <v>0</v>
      </c>
      <c r="H94" s="98"/>
      <c r="I94" s="98"/>
      <c r="J94" s="98"/>
      <c r="K94" s="98"/>
      <c r="L94" s="98"/>
    </row>
    <row r="95" spans="1:13" ht="18" customHeight="1">
      <c r="A95" s="128"/>
      <c r="B95" s="180"/>
      <c r="C95" s="139"/>
      <c r="D95" s="95" t="s">
        <v>26</v>
      </c>
      <c r="E95" s="96">
        <f t="shared" si="31"/>
        <v>0</v>
      </c>
      <c r="F95" s="96">
        <f t="shared" si="31"/>
        <v>0</v>
      </c>
      <c r="G95" s="96">
        <f t="shared" si="31"/>
        <v>0</v>
      </c>
      <c r="H95" s="98"/>
      <c r="I95" s="98"/>
      <c r="J95" s="98"/>
      <c r="K95" s="98"/>
      <c r="L95" s="98"/>
    </row>
    <row r="96" spans="1:13" ht="18" customHeight="1">
      <c r="A96" s="128"/>
      <c r="B96" s="180"/>
      <c r="C96" s="140"/>
      <c r="D96" s="95" t="s">
        <v>27</v>
      </c>
      <c r="E96" s="96">
        <f t="shared" si="31"/>
        <v>0</v>
      </c>
      <c r="F96" s="96">
        <f t="shared" si="31"/>
        <v>0</v>
      </c>
      <c r="G96" s="96">
        <f t="shared" si="31"/>
        <v>0</v>
      </c>
      <c r="H96" s="98"/>
      <c r="I96" s="98"/>
      <c r="J96" s="98"/>
      <c r="K96" s="98"/>
      <c r="L96" s="98"/>
    </row>
    <row r="97" spans="1:13" ht="15" customHeight="1">
      <c r="A97" s="128"/>
      <c r="B97" s="180"/>
      <c r="C97" s="182" t="s">
        <v>102</v>
      </c>
      <c r="D97" s="95" t="s">
        <v>20</v>
      </c>
      <c r="E97" s="96">
        <f>E98+E99+E100+E101</f>
        <v>0</v>
      </c>
      <c r="F97" s="96">
        <f t="shared" ref="F97:G97" si="32">F98+F99+F100+F101</f>
        <v>0</v>
      </c>
      <c r="G97" s="96">
        <f t="shared" si="32"/>
        <v>0</v>
      </c>
      <c r="H97" s="43"/>
      <c r="I97" s="43"/>
      <c r="J97" s="58"/>
      <c r="K97" s="58"/>
      <c r="L97" s="59"/>
    </row>
    <row r="98" spans="1:13" ht="15" customHeight="1">
      <c r="A98" s="128"/>
      <c r="B98" s="180"/>
      <c r="C98" s="183"/>
      <c r="D98" s="95" t="s">
        <v>24</v>
      </c>
      <c r="E98" s="96">
        <f>E31+E65</f>
        <v>0</v>
      </c>
      <c r="F98" s="96">
        <f t="shared" ref="F98:G98" si="33">F31+F65</f>
        <v>0</v>
      </c>
      <c r="G98" s="96">
        <f t="shared" si="33"/>
        <v>0</v>
      </c>
      <c r="H98" s="43"/>
      <c r="I98" s="43"/>
      <c r="J98" s="58"/>
      <c r="K98" s="58"/>
      <c r="L98" s="59"/>
    </row>
    <row r="99" spans="1:13">
      <c r="A99" s="128"/>
      <c r="B99" s="180"/>
      <c r="C99" s="183"/>
      <c r="D99" s="95" t="s">
        <v>25</v>
      </c>
      <c r="E99" s="96">
        <f t="shared" ref="E99:G101" si="34">E32+E66</f>
        <v>0</v>
      </c>
      <c r="F99" s="96">
        <f t="shared" si="34"/>
        <v>0</v>
      </c>
      <c r="G99" s="96">
        <f t="shared" si="34"/>
        <v>0</v>
      </c>
      <c r="H99" s="60"/>
      <c r="M99" s="60"/>
    </row>
    <row r="100" spans="1:13">
      <c r="A100" s="128"/>
      <c r="B100" s="180"/>
      <c r="C100" s="183"/>
      <c r="D100" s="95" t="s">
        <v>26</v>
      </c>
      <c r="E100" s="96">
        <f t="shared" si="34"/>
        <v>0</v>
      </c>
      <c r="F100" s="96">
        <f t="shared" si="34"/>
        <v>0</v>
      </c>
      <c r="G100" s="96">
        <f t="shared" si="34"/>
        <v>0</v>
      </c>
      <c r="M100" s="60"/>
    </row>
    <row r="101" spans="1:13">
      <c r="A101" s="128"/>
      <c r="B101" s="180"/>
      <c r="C101" s="184"/>
      <c r="D101" s="95" t="s">
        <v>27</v>
      </c>
      <c r="E101" s="96">
        <f t="shared" si="34"/>
        <v>0</v>
      </c>
      <c r="F101" s="96">
        <f t="shared" si="34"/>
        <v>0</v>
      </c>
      <c r="G101" s="96">
        <f t="shared" si="34"/>
        <v>0</v>
      </c>
      <c r="M101" s="60"/>
    </row>
    <row r="102" spans="1:13">
      <c r="A102" s="128"/>
      <c r="B102" s="180"/>
      <c r="C102" s="182" t="s">
        <v>99</v>
      </c>
      <c r="D102" s="95" t="s">
        <v>20</v>
      </c>
      <c r="E102" s="49">
        <f t="shared" ref="E102" si="35">E87+E97+E92</f>
        <v>360180</v>
      </c>
      <c r="F102" s="49">
        <f t="shared" ref="F102:G102" si="36">F87+F97+F92</f>
        <v>98333.19</v>
      </c>
      <c r="G102" s="49">
        <f t="shared" si="36"/>
        <v>98333.19</v>
      </c>
      <c r="H102" s="60"/>
      <c r="M102" s="60"/>
    </row>
    <row r="103" spans="1:13">
      <c r="A103" s="128"/>
      <c r="B103" s="180"/>
      <c r="C103" s="183"/>
      <c r="D103" s="95" t="s">
        <v>24</v>
      </c>
      <c r="E103" s="49">
        <f>E88+E98</f>
        <v>0</v>
      </c>
      <c r="F103" s="49">
        <f t="shared" ref="F103:G103" si="37">F88+F98</f>
        <v>0</v>
      </c>
      <c r="G103" s="49">
        <f t="shared" si="37"/>
        <v>0</v>
      </c>
      <c r="H103" s="60"/>
      <c r="M103" s="60"/>
    </row>
    <row r="104" spans="1:13">
      <c r="A104" s="128"/>
      <c r="B104" s="180"/>
      <c r="C104" s="183"/>
      <c r="D104" s="95" t="s">
        <v>25</v>
      </c>
      <c r="E104" s="49">
        <f>E89+E99+E94</f>
        <v>77479.600000000006</v>
      </c>
      <c r="F104" s="49">
        <f t="shared" ref="F104:G104" si="38">F89+F99+F94</f>
        <v>11960</v>
      </c>
      <c r="G104" s="49">
        <f t="shared" si="38"/>
        <v>11960</v>
      </c>
      <c r="M104" s="60"/>
    </row>
    <row r="105" spans="1:13">
      <c r="A105" s="128"/>
      <c r="B105" s="180"/>
      <c r="C105" s="183"/>
      <c r="D105" s="95" t="s">
        <v>26</v>
      </c>
      <c r="E105" s="49">
        <f t="shared" ref="E105" si="39">E90+E100+E95</f>
        <v>199200.4</v>
      </c>
      <c r="F105" s="49">
        <f t="shared" ref="F105:G105" si="40">F90+F100+F95</f>
        <v>52480.09</v>
      </c>
      <c r="G105" s="49">
        <f t="shared" si="40"/>
        <v>52480.09</v>
      </c>
      <c r="M105" s="60"/>
    </row>
    <row r="106" spans="1:13">
      <c r="A106" s="129"/>
      <c r="B106" s="181"/>
      <c r="C106" s="184"/>
      <c r="D106" s="95" t="s">
        <v>27</v>
      </c>
      <c r="E106" s="49">
        <f>E91+E101</f>
        <v>83500</v>
      </c>
      <c r="F106" s="49">
        <f t="shared" ref="F106:G106" si="41">F91+F101</f>
        <v>33893.1</v>
      </c>
      <c r="G106" s="49">
        <f t="shared" si="41"/>
        <v>33893.1</v>
      </c>
      <c r="M106" s="60"/>
    </row>
    <row r="107" spans="1:13">
      <c r="A107" s="178" t="s">
        <v>92</v>
      </c>
      <c r="B107" s="178"/>
      <c r="C107" s="178"/>
      <c r="D107" s="178"/>
      <c r="E107" s="178"/>
      <c r="F107" s="178"/>
      <c r="G107" s="178"/>
      <c r="H107" s="178"/>
      <c r="I107" s="178"/>
      <c r="J107" s="178"/>
      <c r="K107" s="178"/>
      <c r="L107" s="60"/>
    </row>
    <row r="108" spans="1:13">
      <c r="A108" s="30" t="s">
        <v>93</v>
      </c>
      <c r="B108" s="47"/>
      <c r="C108" s="47"/>
      <c r="D108" s="47"/>
      <c r="E108" s="47"/>
      <c r="F108" s="47"/>
      <c r="G108" s="47"/>
      <c r="H108" s="50"/>
      <c r="I108" s="50"/>
      <c r="J108" s="89"/>
      <c r="K108" s="89"/>
    </row>
    <row r="109" spans="1:13">
      <c r="A109" s="30" t="s">
        <v>94</v>
      </c>
      <c r="B109" s="47"/>
      <c r="C109" s="47"/>
      <c r="D109" s="47"/>
      <c r="E109" s="47"/>
      <c r="F109" s="47"/>
      <c r="G109" s="47"/>
      <c r="H109" s="47"/>
      <c r="I109" s="47"/>
      <c r="J109" s="47"/>
      <c r="K109" s="50"/>
    </row>
    <row r="110" spans="1:13">
      <c r="A110" s="30" t="s">
        <v>95</v>
      </c>
      <c r="B110" s="47"/>
      <c r="C110" s="47"/>
      <c r="D110" s="47"/>
      <c r="E110" s="47"/>
      <c r="F110" s="47"/>
      <c r="G110" s="50"/>
      <c r="H110" s="47"/>
      <c r="I110" s="47"/>
      <c r="J110" s="47"/>
      <c r="K110" s="89"/>
    </row>
    <row r="111" spans="1:13">
      <c r="A111" s="30" t="s">
        <v>96</v>
      </c>
      <c r="B111" s="47"/>
      <c r="C111" s="47"/>
      <c r="D111" s="47"/>
      <c r="E111" s="47"/>
      <c r="F111" s="47"/>
      <c r="G111" s="50"/>
      <c r="H111" s="47"/>
      <c r="I111" s="90"/>
      <c r="J111" s="47"/>
      <c r="K111" s="47"/>
    </row>
    <row r="112" spans="1:13">
      <c r="A112" s="30" t="s">
        <v>97</v>
      </c>
    </row>
  </sheetData>
  <mergeCells count="111">
    <mergeCell ref="A80:A85"/>
    <mergeCell ref="L5:L7"/>
    <mergeCell ref="L42:L46"/>
    <mergeCell ref="L36:L40"/>
    <mergeCell ref="H48:H52"/>
    <mergeCell ref="I48:I52"/>
    <mergeCell ref="J48:J52"/>
    <mergeCell ref="K48:K52"/>
    <mergeCell ref="L48:L52"/>
    <mergeCell ref="L15:L19"/>
    <mergeCell ref="H30:H34"/>
    <mergeCell ref="I30:I34"/>
    <mergeCell ref="L30:L34"/>
    <mergeCell ref="J42:J46"/>
    <mergeCell ref="K42:K46"/>
    <mergeCell ref="H15:H19"/>
    <mergeCell ref="B9:K9"/>
    <mergeCell ref="C15:C19"/>
    <mergeCell ref="B15:B19"/>
    <mergeCell ref="K30:K34"/>
    <mergeCell ref="K15:K19"/>
    <mergeCell ref="C30:C34"/>
    <mergeCell ref="I42:I46"/>
    <mergeCell ref="B35:K35"/>
    <mergeCell ref="I15:I19"/>
    <mergeCell ref="J15:J19"/>
    <mergeCell ref="A15:A19"/>
    <mergeCell ref="A107:K107"/>
    <mergeCell ref="A53:A57"/>
    <mergeCell ref="B53:B57"/>
    <mergeCell ref="C53:C57"/>
    <mergeCell ref="C59:C63"/>
    <mergeCell ref="A69:A73"/>
    <mergeCell ref="B69:B73"/>
    <mergeCell ref="C69:C73"/>
    <mergeCell ref="H59:H73"/>
    <mergeCell ref="I59:I73"/>
    <mergeCell ref="J59:J73"/>
    <mergeCell ref="K59:K73"/>
    <mergeCell ref="C102:C106"/>
    <mergeCell ref="A87:A106"/>
    <mergeCell ref="C87:C91"/>
    <mergeCell ref="C97:C101"/>
    <mergeCell ref="B86:L86"/>
    <mergeCell ref="L53:L57"/>
    <mergeCell ref="L59:L73"/>
    <mergeCell ref="B87:B106"/>
    <mergeCell ref="B58:K58"/>
    <mergeCell ref="A2:K2"/>
    <mergeCell ref="A3:K3"/>
    <mergeCell ref="A5:A7"/>
    <mergeCell ref="B5:B7"/>
    <mergeCell ref="C5:C7"/>
    <mergeCell ref="D5:D7"/>
    <mergeCell ref="E5:G6"/>
    <mergeCell ref="H5:K6"/>
    <mergeCell ref="A10:A14"/>
    <mergeCell ref="B10:B14"/>
    <mergeCell ref="C10:C14"/>
    <mergeCell ref="J36:J40"/>
    <mergeCell ref="K36:K40"/>
    <mergeCell ref="C42:C46"/>
    <mergeCell ref="A20:A34"/>
    <mergeCell ref="C48:C52"/>
    <mergeCell ref="J53:J57"/>
    <mergeCell ref="K53:K57"/>
    <mergeCell ref="C20:C24"/>
    <mergeCell ref="C36:C40"/>
    <mergeCell ref="B42:B46"/>
    <mergeCell ref="B41:K41"/>
    <mergeCell ref="B20:B34"/>
    <mergeCell ref="B48:B52"/>
    <mergeCell ref="J30:J34"/>
    <mergeCell ref="A75:A79"/>
    <mergeCell ref="I75:I79"/>
    <mergeCell ref="J75:J79"/>
    <mergeCell ref="L20:L29"/>
    <mergeCell ref="C92:C96"/>
    <mergeCell ref="B59:B68"/>
    <mergeCell ref="A59:A68"/>
    <mergeCell ref="C25:C29"/>
    <mergeCell ref="H20:H29"/>
    <mergeCell ref="I20:I29"/>
    <mergeCell ref="J20:J29"/>
    <mergeCell ref="K20:K29"/>
    <mergeCell ref="A48:A52"/>
    <mergeCell ref="H87:L91"/>
    <mergeCell ref="H53:H57"/>
    <mergeCell ref="I53:I57"/>
    <mergeCell ref="A36:A40"/>
    <mergeCell ref="A42:A46"/>
    <mergeCell ref="B36:B40"/>
    <mergeCell ref="B47:K47"/>
    <mergeCell ref="K75:K79"/>
    <mergeCell ref="H42:H46"/>
    <mergeCell ref="H36:H40"/>
    <mergeCell ref="I36:I40"/>
    <mergeCell ref="L75:L79"/>
    <mergeCell ref="B74:K74"/>
    <mergeCell ref="B80:K80"/>
    <mergeCell ref="B75:B79"/>
    <mergeCell ref="C75:C79"/>
    <mergeCell ref="H75:H79"/>
    <mergeCell ref="B81:B85"/>
    <mergeCell ref="C64:C68"/>
    <mergeCell ref="C81:C85"/>
    <mergeCell ref="K81:K85"/>
    <mergeCell ref="L81:L85"/>
    <mergeCell ref="H81:H85"/>
    <mergeCell ref="I81:I85"/>
    <mergeCell ref="J81:J85"/>
  </mergeCells>
  <pageMargins left="0.39370078740157483" right="0.19685039370078741" top="0.47244094488188981" bottom="0.15748031496062992" header="0.47244094488188981" footer="0"/>
  <pageSetup paperSize="9" scale="58" fitToHeight="4" orientation="landscape" r:id="rId1"/>
  <rowBreaks count="2" manualBreakCount="2">
    <brk id="29" max="11" man="1"/>
    <brk id="73" max="11" man="1"/>
  </rowBreaks>
</worksheet>
</file>

<file path=xl/worksheets/sheet7.xml><?xml version="1.0" encoding="utf-8"?>
<worksheet xmlns="http://schemas.openxmlformats.org/spreadsheetml/2006/main" xmlns:r="http://schemas.openxmlformats.org/officeDocument/2006/relationships">
  <sheetPr>
    <pageSetUpPr fitToPage="1"/>
  </sheetPr>
  <dimension ref="A1:I75"/>
  <sheetViews>
    <sheetView workbookViewId="0">
      <selection activeCell="F62" sqref="F62:F66"/>
    </sheetView>
  </sheetViews>
  <sheetFormatPr defaultRowHeight="15"/>
  <cols>
    <col min="1" max="1" width="7.140625" style="51" customWidth="1"/>
    <col min="2" max="2" width="55" style="51" customWidth="1"/>
    <col min="3" max="3" width="16.85546875" style="51" customWidth="1"/>
    <col min="4" max="4" width="14.140625" style="51" customWidth="1"/>
    <col min="5" max="5" width="13.140625" style="51" customWidth="1"/>
    <col min="6" max="6" width="44" style="51" customWidth="1"/>
    <col min="7" max="256" width="9.140625" style="51"/>
    <col min="257" max="257" width="7.140625" style="51" customWidth="1"/>
    <col min="258" max="258" width="55" style="51" customWidth="1"/>
    <col min="259" max="259" width="16.85546875" style="51" customWidth="1"/>
    <col min="260" max="260" width="14.140625" style="51" customWidth="1"/>
    <col min="261" max="261" width="13.140625" style="51" customWidth="1"/>
    <col min="262" max="262" width="44" style="51" customWidth="1"/>
    <col min="263" max="512" width="9.140625" style="51"/>
    <col min="513" max="513" width="7.140625" style="51" customWidth="1"/>
    <col min="514" max="514" width="55" style="51" customWidth="1"/>
    <col min="515" max="515" width="16.85546875" style="51" customWidth="1"/>
    <col min="516" max="516" width="14.140625" style="51" customWidth="1"/>
    <col min="517" max="517" width="13.140625" style="51" customWidth="1"/>
    <col min="518" max="518" width="44" style="51" customWidth="1"/>
    <col min="519" max="768" width="9.140625" style="51"/>
    <col min="769" max="769" width="7.140625" style="51" customWidth="1"/>
    <col min="770" max="770" width="55" style="51" customWidth="1"/>
    <col min="771" max="771" width="16.85546875" style="51" customWidth="1"/>
    <col min="772" max="772" width="14.140625" style="51" customWidth="1"/>
    <col min="773" max="773" width="13.140625" style="51" customWidth="1"/>
    <col min="774" max="774" width="44" style="51" customWidth="1"/>
    <col min="775" max="1024" width="9.140625" style="51"/>
    <col min="1025" max="1025" width="7.140625" style="51" customWidth="1"/>
    <col min="1026" max="1026" width="55" style="51" customWidth="1"/>
    <col min="1027" max="1027" width="16.85546875" style="51" customWidth="1"/>
    <col min="1028" max="1028" width="14.140625" style="51" customWidth="1"/>
    <col min="1029" max="1029" width="13.140625" style="51" customWidth="1"/>
    <col min="1030" max="1030" width="44" style="51" customWidth="1"/>
    <col min="1031" max="1280" width="9.140625" style="51"/>
    <col min="1281" max="1281" width="7.140625" style="51" customWidth="1"/>
    <col min="1282" max="1282" width="55" style="51" customWidth="1"/>
    <col min="1283" max="1283" width="16.85546875" style="51" customWidth="1"/>
    <col min="1284" max="1284" width="14.140625" style="51" customWidth="1"/>
    <col min="1285" max="1285" width="13.140625" style="51" customWidth="1"/>
    <col min="1286" max="1286" width="44" style="51" customWidth="1"/>
    <col min="1287" max="1536" width="9.140625" style="51"/>
    <col min="1537" max="1537" width="7.140625" style="51" customWidth="1"/>
    <col min="1538" max="1538" width="55" style="51" customWidth="1"/>
    <col min="1539" max="1539" width="16.85546875" style="51" customWidth="1"/>
    <col min="1540" max="1540" width="14.140625" style="51" customWidth="1"/>
    <col min="1541" max="1541" width="13.140625" style="51" customWidth="1"/>
    <col min="1542" max="1542" width="44" style="51" customWidth="1"/>
    <col min="1543" max="1792" width="9.140625" style="51"/>
    <col min="1793" max="1793" width="7.140625" style="51" customWidth="1"/>
    <col min="1794" max="1794" width="55" style="51" customWidth="1"/>
    <col min="1795" max="1795" width="16.85546875" style="51" customWidth="1"/>
    <col min="1796" max="1796" width="14.140625" style="51" customWidth="1"/>
    <col min="1797" max="1797" width="13.140625" style="51" customWidth="1"/>
    <col min="1798" max="1798" width="44" style="51" customWidth="1"/>
    <col min="1799" max="2048" width="9.140625" style="51"/>
    <col min="2049" max="2049" width="7.140625" style="51" customWidth="1"/>
    <col min="2050" max="2050" width="55" style="51" customWidth="1"/>
    <col min="2051" max="2051" width="16.85546875" style="51" customWidth="1"/>
    <col min="2052" max="2052" width="14.140625" style="51" customWidth="1"/>
    <col min="2053" max="2053" width="13.140625" style="51" customWidth="1"/>
    <col min="2054" max="2054" width="44" style="51" customWidth="1"/>
    <col min="2055" max="2304" width="9.140625" style="51"/>
    <col min="2305" max="2305" width="7.140625" style="51" customWidth="1"/>
    <col min="2306" max="2306" width="55" style="51" customWidth="1"/>
    <col min="2307" max="2307" width="16.85546875" style="51" customWidth="1"/>
    <col min="2308" max="2308" width="14.140625" style="51" customWidth="1"/>
    <col min="2309" max="2309" width="13.140625" style="51" customWidth="1"/>
    <col min="2310" max="2310" width="44" style="51" customWidth="1"/>
    <col min="2311" max="2560" width="9.140625" style="51"/>
    <col min="2561" max="2561" width="7.140625" style="51" customWidth="1"/>
    <col min="2562" max="2562" width="55" style="51" customWidth="1"/>
    <col min="2563" max="2563" width="16.85546875" style="51" customWidth="1"/>
    <col min="2564" max="2564" width="14.140625" style="51" customWidth="1"/>
    <col min="2565" max="2565" width="13.140625" style="51" customWidth="1"/>
    <col min="2566" max="2566" width="44" style="51" customWidth="1"/>
    <col min="2567" max="2816" width="9.140625" style="51"/>
    <col min="2817" max="2817" width="7.140625" style="51" customWidth="1"/>
    <col min="2818" max="2818" width="55" style="51" customWidth="1"/>
    <col min="2819" max="2819" width="16.85546875" style="51" customWidth="1"/>
    <col min="2820" max="2820" width="14.140625" style="51" customWidth="1"/>
    <col min="2821" max="2821" width="13.140625" style="51" customWidth="1"/>
    <col min="2822" max="2822" width="44" style="51" customWidth="1"/>
    <col min="2823" max="3072" width="9.140625" style="51"/>
    <col min="3073" max="3073" width="7.140625" style="51" customWidth="1"/>
    <col min="3074" max="3074" width="55" style="51" customWidth="1"/>
    <col min="3075" max="3075" width="16.85546875" style="51" customWidth="1"/>
    <col min="3076" max="3076" width="14.140625" style="51" customWidth="1"/>
    <col min="3077" max="3077" width="13.140625" style="51" customWidth="1"/>
    <col min="3078" max="3078" width="44" style="51" customWidth="1"/>
    <col min="3079" max="3328" width="9.140625" style="51"/>
    <col min="3329" max="3329" width="7.140625" style="51" customWidth="1"/>
    <col min="3330" max="3330" width="55" style="51" customWidth="1"/>
    <col min="3331" max="3331" width="16.85546875" style="51" customWidth="1"/>
    <col min="3332" max="3332" width="14.140625" style="51" customWidth="1"/>
    <col min="3333" max="3333" width="13.140625" style="51" customWidth="1"/>
    <col min="3334" max="3334" width="44" style="51" customWidth="1"/>
    <col min="3335" max="3584" width="9.140625" style="51"/>
    <col min="3585" max="3585" width="7.140625" style="51" customWidth="1"/>
    <col min="3586" max="3586" width="55" style="51" customWidth="1"/>
    <col min="3587" max="3587" width="16.85546875" style="51" customWidth="1"/>
    <col min="3588" max="3588" width="14.140625" style="51" customWidth="1"/>
    <col min="3589" max="3589" width="13.140625" style="51" customWidth="1"/>
    <col min="3590" max="3590" width="44" style="51" customWidth="1"/>
    <col min="3591" max="3840" width="9.140625" style="51"/>
    <col min="3841" max="3841" width="7.140625" style="51" customWidth="1"/>
    <col min="3842" max="3842" width="55" style="51" customWidth="1"/>
    <col min="3843" max="3843" width="16.85546875" style="51" customWidth="1"/>
    <col min="3844" max="3844" width="14.140625" style="51" customWidth="1"/>
    <col min="3845" max="3845" width="13.140625" style="51" customWidth="1"/>
    <col min="3846" max="3846" width="44" style="51" customWidth="1"/>
    <col min="3847" max="4096" width="9.140625" style="51"/>
    <col min="4097" max="4097" width="7.140625" style="51" customWidth="1"/>
    <col min="4098" max="4098" width="55" style="51" customWidth="1"/>
    <col min="4099" max="4099" width="16.85546875" style="51" customWidth="1"/>
    <col min="4100" max="4100" width="14.140625" style="51" customWidth="1"/>
    <col min="4101" max="4101" width="13.140625" style="51" customWidth="1"/>
    <col min="4102" max="4102" width="44" style="51" customWidth="1"/>
    <col min="4103" max="4352" width="9.140625" style="51"/>
    <col min="4353" max="4353" width="7.140625" style="51" customWidth="1"/>
    <col min="4354" max="4354" width="55" style="51" customWidth="1"/>
    <col min="4355" max="4355" width="16.85546875" style="51" customWidth="1"/>
    <col min="4356" max="4356" width="14.140625" style="51" customWidth="1"/>
    <col min="4357" max="4357" width="13.140625" style="51" customWidth="1"/>
    <col min="4358" max="4358" width="44" style="51" customWidth="1"/>
    <col min="4359" max="4608" width="9.140625" style="51"/>
    <col min="4609" max="4609" width="7.140625" style="51" customWidth="1"/>
    <col min="4610" max="4610" width="55" style="51" customWidth="1"/>
    <col min="4611" max="4611" width="16.85546875" style="51" customWidth="1"/>
    <col min="4612" max="4612" width="14.140625" style="51" customWidth="1"/>
    <col min="4613" max="4613" width="13.140625" style="51" customWidth="1"/>
    <col min="4614" max="4614" width="44" style="51" customWidth="1"/>
    <col min="4615" max="4864" width="9.140625" style="51"/>
    <col min="4865" max="4865" width="7.140625" style="51" customWidth="1"/>
    <col min="4866" max="4866" width="55" style="51" customWidth="1"/>
    <col min="4867" max="4867" width="16.85546875" style="51" customWidth="1"/>
    <col min="4868" max="4868" width="14.140625" style="51" customWidth="1"/>
    <col min="4869" max="4869" width="13.140625" style="51" customWidth="1"/>
    <col min="4870" max="4870" width="44" style="51" customWidth="1"/>
    <col min="4871" max="5120" width="9.140625" style="51"/>
    <col min="5121" max="5121" width="7.140625" style="51" customWidth="1"/>
    <col min="5122" max="5122" width="55" style="51" customWidth="1"/>
    <col min="5123" max="5123" width="16.85546875" style="51" customWidth="1"/>
    <col min="5124" max="5124" width="14.140625" style="51" customWidth="1"/>
    <col min="5125" max="5125" width="13.140625" style="51" customWidth="1"/>
    <col min="5126" max="5126" width="44" style="51" customWidth="1"/>
    <col min="5127" max="5376" width="9.140625" style="51"/>
    <col min="5377" max="5377" width="7.140625" style="51" customWidth="1"/>
    <col min="5378" max="5378" width="55" style="51" customWidth="1"/>
    <col min="5379" max="5379" width="16.85546875" style="51" customWidth="1"/>
    <col min="5380" max="5380" width="14.140625" style="51" customWidth="1"/>
    <col min="5381" max="5381" width="13.140625" style="51" customWidth="1"/>
    <col min="5382" max="5382" width="44" style="51" customWidth="1"/>
    <col min="5383" max="5632" width="9.140625" style="51"/>
    <col min="5633" max="5633" width="7.140625" style="51" customWidth="1"/>
    <col min="5634" max="5634" width="55" style="51" customWidth="1"/>
    <col min="5635" max="5635" width="16.85546875" style="51" customWidth="1"/>
    <col min="5636" max="5636" width="14.140625" style="51" customWidth="1"/>
    <col min="5637" max="5637" width="13.140625" style="51" customWidth="1"/>
    <col min="5638" max="5638" width="44" style="51" customWidth="1"/>
    <col min="5639" max="5888" width="9.140625" style="51"/>
    <col min="5889" max="5889" width="7.140625" style="51" customWidth="1"/>
    <col min="5890" max="5890" width="55" style="51" customWidth="1"/>
    <col min="5891" max="5891" width="16.85546875" style="51" customWidth="1"/>
    <col min="5892" max="5892" width="14.140625" style="51" customWidth="1"/>
    <col min="5893" max="5893" width="13.140625" style="51" customWidth="1"/>
    <col min="5894" max="5894" width="44" style="51" customWidth="1"/>
    <col min="5895" max="6144" width="9.140625" style="51"/>
    <col min="6145" max="6145" width="7.140625" style="51" customWidth="1"/>
    <col min="6146" max="6146" width="55" style="51" customWidth="1"/>
    <col min="6147" max="6147" width="16.85546875" style="51" customWidth="1"/>
    <col min="6148" max="6148" width="14.140625" style="51" customWidth="1"/>
    <col min="6149" max="6149" width="13.140625" style="51" customWidth="1"/>
    <col min="6150" max="6150" width="44" style="51" customWidth="1"/>
    <col min="6151" max="6400" width="9.140625" style="51"/>
    <col min="6401" max="6401" width="7.140625" style="51" customWidth="1"/>
    <col min="6402" max="6402" width="55" style="51" customWidth="1"/>
    <col min="6403" max="6403" width="16.85546875" style="51" customWidth="1"/>
    <col min="6404" max="6404" width="14.140625" style="51" customWidth="1"/>
    <col min="6405" max="6405" width="13.140625" style="51" customWidth="1"/>
    <col min="6406" max="6406" width="44" style="51" customWidth="1"/>
    <col min="6407" max="6656" width="9.140625" style="51"/>
    <col min="6657" max="6657" width="7.140625" style="51" customWidth="1"/>
    <col min="6658" max="6658" width="55" style="51" customWidth="1"/>
    <col min="6659" max="6659" width="16.85546875" style="51" customWidth="1"/>
    <col min="6660" max="6660" width="14.140625" style="51" customWidth="1"/>
    <col min="6661" max="6661" width="13.140625" style="51" customWidth="1"/>
    <col min="6662" max="6662" width="44" style="51" customWidth="1"/>
    <col min="6663" max="6912" width="9.140625" style="51"/>
    <col min="6913" max="6913" width="7.140625" style="51" customWidth="1"/>
    <col min="6914" max="6914" width="55" style="51" customWidth="1"/>
    <col min="6915" max="6915" width="16.85546875" style="51" customWidth="1"/>
    <col min="6916" max="6916" width="14.140625" style="51" customWidth="1"/>
    <col min="6917" max="6917" width="13.140625" style="51" customWidth="1"/>
    <col min="6918" max="6918" width="44" style="51" customWidth="1"/>
    <col min="6919" max="7168" width="9.140625" style="51"/>
    <col min="7169" max="7169" width="7.140625" style="51" customWidth="1"/>
    <col min="7170" max="7170" width="55" style="51" customWidth="1"/>
    <col min="7171" max="7171" width="16.85546875" style="51" customWidth="1"/>
    <col min="7172" max="7172" width="14.140625" style="51" customWidth="1"/>
    <col min="7173" max="7173" width="13.140625" style="51" customWidth="1"/>
    <col min="7174" max="7174" width="44" style="51" customWidth="1"/>
    <col min="7175" max="7424" width="9.140625" style="51"/>
    <col min="7425" max="7425" width="7.140625" style="51" customWidth="1"/>
    <col min="7426" max="7426" width="55" style="51" customWidth="1"/>
    <col min="7427" max="7427" width="16.85546875" style="51" customWidth="1"/>
    <col min="7428" max="7428" width="14.140625" style="51" customWidth="1"/>
    <col min="7429" max="7429" width="13.140625" style="51" customWidth="1"/>
    <col min="7430" max="7430" width="44" style="51" customWidth="1"/>
    <col min="7431" max="7680" width="9.140625" style="51"/>
    <col min="7681" max="7681" width="7.140625" style="51" customWidth="1"/>
    <col min="7682" max="7682" width="55" style="51" customWidth="1"/>
    <col min="7683" max="7683" width="16.85546875" style="51" customWidth="1"/>
    <col min="7684" max="7684" width="14.140625" style="51" customWidth="1"/>
    <col min="7685" max="7685" width="13.140625" style="51" customWidth="1"/>
    <col min="7686" max="7686" width="44" style="51" customWidth="1"/>
    <col min="7687" max="7936" width="9.140625" style="51"/>
    <col min="7937" max="7937" width="7.140625" style="51" customWidth="1"/>
    <col min="7938" max="7938" width="55" style="51" customWidth="1"/>
    <col min="7939" max="7939" width="16.85546875" style="51" customWidth="1"/>
    <col min="7940" max="7940" width="14.140625" style="51" customWidth="1"/>
    <col min="7941" max="7941" width="13.140625" style="51" customWidth="1"/>
    <col min="7942" max="7942" width="44" style="51" customWidth="1"/>
    <col min="7943" max="8192" width="9.140625" style="51"/>
    <col min="8193" max="8193" width="7.140625" style="51" customWidth="1"/>
    <col min="8194" max="8194" width="55" style="51" customWidth="1"/>
    <col min="8195" max="8195" width="16.85546875" style="51" customWidth="1"/>
    <col min="8196" max="8196" width="14.140625" style="51" customWidth="1"/>
    <col min="8197" max="8197" width="13.140625" style="51" customWidth="1"/>
    <col min="8198" max="8198" width="44" style="51" customWidth="1"/>
    <col min="8199" max="8448" width="9.140625" style="51"/>
    <col min="8449" max="8449" width="7.140625" style="51" customWidth="1"/>
    <col min="8450" max="8450" width="55" style="51" customWidth="1"/>
    <col min="8451" max="8451" width="16.85546875" style="51" customWidth="1"/>
    <col min="8452" max="8452" width="14.140625" style="51" customWidth="1"/>
    <col min="8453" max="8453" width="13.140625" style="51" customWidth="1"/>
    <col min="8454" max="8454" width="44" style="51" customWidth="1"/>
    <col min="8455" max="8704" width="9.140625" style="51"/>
    <col min="8705" max="8705" width="7.140625" style="51" customWidth="1"/>
    <col min="8706" max="8706" width="55" style="51" customWidth="1"/>
    <col min="8707" max="8707" width="16.85546875" style="51" customWidth="1"/>
    <col min="8708" max="8708" width="14.140625" style="51" customWidth="1"/>
    <col min="8709" max="8709" width="13.140625" style="51" customWidth="1"/>
    <col min="8710" max="8710" width="44" style="51" customWidth="1"/>
    <col min="8711" max="8960" width="9.140625" style="51"/>
    <col min="8961" max="8961" width="7.140625" style="51" customWidth="1"/>
    <col min="8962" max="8962" width="55" style="51" customWidth="1"/>
    <col min="8963" max="8963" width="16.85546875" style="51" customWidth="1"/>
    <col min="8964" max="8964" width="14.140625" style="51" customWidth="1"/>
    <col min="8965" max="8965" width="13.140625" style="51" customWidth="1"/>
    <col min="8966" max="8966" width="44" style="51" customWidth="1"/>
    <col min="8967" max="9216" width="9.140625" style="51"/>
    <col min="9217" max="9217" width="7.140625" style="51" customWidth="1"/>
    <col min="9218" max="9218" width="55" style="51" customWidth="1"/>
    <col min="9219" max="9219" width="16.85546875" style="51" customWidth="1"/>
    <col min="9220" max="9220" width="14.140625" style="51" customWidth="1"/>
    <col min="9221" max="9221" width="13.140625" style="51" customWidth="1"/>
    <col min="9222" max="9222" width="44" style="51" customWidth="1"/>
    <col min="9223" max="9472" width="9.140625" style="51"/>
    <col min="9473" max="9473" width="7.140625" style="51" customWidth="1"/>
    <col min="9474" max="9474" width="55" style="51" customWidth="1"/>
    <col min="9475" max="9475" width="16.85546875" style="51" customWidth="1"/>
    <col min="9476" max="9476" width="14.140625" style="51" customWidth="1"/>
    <col min="9477" max="9477" width="13.140625" style="51" customWidth="1"/>
    <col min="9478" max="9478" width="44" style="51" customWidth="1"/>
    <col min="9479" max="9728" width="9.140625" style="51"/>
    <col min="9729" max="9729" width="7.140625" style="51" customWidth="1"/>
    <col min="9730" max="9730" width="55" style="51" customWidth="1"/>
    <col min="9731" max="9731" width="16.85546875" style="51" customWidth="1"/>
    <col min="9732" max="9732" width="14.140625" style="51" customWidth="1"/>
    <col min="9733" max="9733" width="13.140625" style="51" customWidth="1"/>
    <col min="9734" max="9734" width="44" style="51" customWidth="1"/>
    <col min="9735" max="9984" width="9.140625" style="51"/>
    <col min="9985" max="9985" width="7.140625" style="51" customWidth="1"/>
    <col min="9986" max="9986" width="55" style="51" customWidth="1"/>
    <col min="9987" max="9987" width="16.85546875" style="51" customWidth="1"/>
    <col min="9988" max="9988" width="14.140625" style="51" customWidth="1"/>
    <col min="9989" max="9989" width="13.140625" style="51" customWidth="1"/>
    <col min="9990" max="9990" width="44" style="51" customWidth="1"/>
    <col min="9991" max="10240" width="9.140625" style="51"/>
    <col min="10241" max="10241" width="7.140625" style="51" customWidth="1"/>
    <col min="10242" max="10242" width="55" style="51" customWidth="1"/>
    <col min="10243" max="10243" width="16.85546875" style="51" customWidth="1"/>
    <col min="10244" max="10244" width="14.140625" style="51" customWidth="1"/>
    <col min="10245" max="10245" width="13.140625" style="51" customWidth="1"/>
    <col min="10246" max="10246" width="44" style="51" customWidth="1"/>
    <col min="10247" max="10496" width="9.140625" style="51"/>
    <col min="10497" max="10497" width="7.140625" style="51" customWidth="1"/>
    <col min="10498" max="10498" width="55" style="51" customWidth="1"/>
    <col min="10499" max="10499" width="16.85546875" style="51" customWidth="1"/>
    <col min="10500" max="10500" width="14.140625" style="51" customWidth="1"/>
    <col min="10501" max="10501" width="13.140625" style="51" customWidth="1"/>
    <col min="10502" max="10502" width="44" style="51" customWidth="1"/>
    <col min="10503" max="10752" width="9.140625" style="51"/>
    <col min="10753" max="10753" width="7.140625" style="51" customWidth="1"/>
    <col min="10754" max="10754" width="55" style="51" customWidth="1"/>
    <col min="10755" max="10755" width="16.85546875" style="51" customWidth="1"/>
    <col min="10756" max="10756" width="14.140625" style="51" customWidth="1"/>
    <col min="10757" max="10757" width="13.140625" style="51" customWidth="1"/>
    <col min="10758" max="10758" width="44" style="51" customWidth="1"/>
    <col min="10759" max="11008" width="9.140625" style="51"/>
    <col min="11009" max="11009" width="7.140625" style="51" customWidth="1"/>
    <col min="11010" max="11010" width="55" style="51" customWidth="1"/>
    <col min="11011" max="11011" width="16.85546875" style="51" customWidth="1"/>
    <col min="11012" max="11012" width="14.140625" style="51" customWidth="1"/>
    <col min="11013" max="11013" width="13.140625" style="51" customWidth="1"/>
    <col min="11014" max="11014" width="44" style="51" customWidth="1"/>
    <col min="11015" max="11264" width="9.140625" style="51"/>
    <col min="11265" max="11265" width="7.140625" style="51" customWidth="1"/>
    <col min="11266" max="11266" width="55" style="51" customWidth="1"/>
    <col min="11267" max="11267" width="16.85546875" style="51" customWidth="1"/>
    <col min="11268" max="11268" width="14.140625" style="51" customWidth="1"/>
    <col min="11269" max="11269" width="13.140625" style="51" customWidth="1"/>
    <col min="11270" max="11270" width="44" style="51" customWidth="1"/>
    <col min="11271" max="11520" width="9.140625" style="51"/>
    <col min="11521" max="11521" width="7.140625" style="51" customWidth="1"/>
    <col min="11522" max="11522" width="55" style="51" customWidth="1"/>
    <col min="11523" max="11523" width="16.85546875" style="51" customWidth="1"/>
    <col min="11524" max="11524" width="14.140625" style="51" customWidth="1"/>
    <col min="11525" max="11525" width="13.140625" style="51" customWidth="1"/>
    <col min="11526" max="11526" width="44" style="51" customWidth="1"/>
    <col min="11527" max="11776" width="9.140625" style="51"/>
    <col min="11777" max="11777" width="7.140625" style="51" customWidth="1"/>
    <col min="11778" max="11778" width="55" style="51" customWidth="1"/>
    <col min="11779" max="11779" width="16.85546875" style="51" customWidth="1"/>
    <col min="11780" max="11780" width="14.140625" style="51" customWidth="1"/>
    <col min="11781" max="11781" width="13.140625" style="51" customWidth="1"/>
    <col min="11782" max="11782" width="44" style="51" customWidth="1"/>
    <col min="11783" max="12032" width="9.140625" style="51"/>
    <col min="12033" max="12033" width="7.140625" style="51" customWidth="1"/>
    <col min="12034" max="12034" width="55" style="51" customWidth="1"/>
    <col min="12035" max="12035" width="16.85546875" style="51" customWidth="1"/>
    <col min="12036" max="12036" width="14.140625" style="51" customWidth="1"/>
    <col min="12037" max="12037" width="13.140625" style="51" customWidth="1"/>
    <col min="12038" max="12038" width="44" style="51" customWidth="1"/>
    <col min="12039" max="12288" width="9.140625" style="51"/>
    <col min="12289" max="12289" width="7.140625" style="51" customWidth="1"/>
    <col min="12290" max="12290" width="55" style="51" customWidth="1"/>
    <col min="12291" max="12291" width="16.85546875" style="51" customWidth="1"/>
    <col min="12292" max="12292" width="14.140625" style="51" customWidth="1"/>
    <col min="12293" max="12293" width="13.140625" style="51" customWidth="1"/>
    <col min="12294" max="12294" width="44" style="51" customWidth="1"/>
    <col min="12295" max="12544" width="9.140625" style="51"/>
    <col min="12545" max="12545" width="7.140625" style="51" customWidth="1"/>
    <col min="12546" max="12546" width="55" style="51" customWidth="1"/>
    <col min="12547" max="12547" width="16.85546875" style="51" customWidth="1"/>
    <col min="12548" max="12548" width="14.140625" style="51" customWidth="1"/>
    <col min="12549" max="12549" width="13.140625" style="51" customWidth="1"/>
    <col min="12550" max="12550" width="44" style="51" customWidth="1"/>
    <col min="12551" max="12800" width="9.140625" style="51"/>
    <col min="12801" max="12801" width="7.140625" style="51" customWidth="1"/>
    <col min="12802" max="12802" width="55" style="51" customWidth="1"/>
    <col min="12803" max="12803" width="16.85546875" style="51" customWidth="1"/>
    <col min="12804" max="12804" width="14.140625" style="51" customWidth="1"/>
    <col min="12805" max="12805" width="13.140625" style="51" customWidth="1"/>
    <col min="12806" max="12806" width="44" style="51" customWidth="1"/>
    <col min="12807" max="13056" width="9.140625" style="51"/>
    <col min="13057" max="13057" width="7.140625" style="51" customWidth="1"/>
    <col min="13058" max="13058" width="55" style="51" customWidth="1"/>
    <col min="13059" max="13059" width="16.85546875" style="51" customWidth="1"/>
    <col min="13060" max="13060" width="14.140625" style="51" customWidth="1"/>
    <col min="13061" max="13061" width="13.140625" style="51" customWidth="1"/>
    <col min="13062" max="13062" width="44" style="51" customWidth="1"/>
    <col min="13063" max="13312" width="9.140625" style="51"/>
    <col min="13313" max="13313" width="7.140625" style="51" customWidth="1"/>
    <col min="13314" max="13314" width="55" style="51" customWidth="1"/>
    <col min="13315" max="13315" width="16.85546875" style="51" customWidth="1"/>
    <col min="13316" max="13316" width="14.140625" style="51" customWidth="1"/>
    <col min="13317" max="13317" width="13.140625" style="51" customWidth="1"/>
    <col min="13318" max="13318" width="44" style="51" customWidth="1"/>
    <col min="13319" max="13568" width="9.140625" style="51"/>
    <col min="13569" max="13569" width="7.140625" style="51" customWidth="1"/>
    <col min="13570" max="13570" width="55" style="51" customWidth="1"/>
    <col min="13571" max="13571" width="16.85546875" style="51" customWidth="1"/>
    <col min="13572" max="13572" width="14.140625" style="51" customWidth="1"/>
    <col min="13573" max="13573" width="13.140625" style="51" customWidth="1"/>
    <col min="13574" max="13574" width="44" style="51" customWidth="1"/>
    <col min="13575" max="13824" width="9.140625" style="51"/>
    <col min="13825" max="13825" width="7.140625" style="51" customWidth="1"/>
    <col min="13826" max="13826" width="55" style="51" customWidth="1"/>
    <col min="13827" max="13827" width="16.85546875" style="51" customWidth="1"/>
    <col min="13828" max="13828" width="14.140625" style="51" customWidth="1"/>
    <col min="13829" max="13829" width="13.140625" style="51" customWidth="1"/>
    <col min="13830" max="13830" width="44" style="51" customWidth="1"/>
    <col min="13831" max="14080" width="9.140625" style="51"/>
    <col min="14081" max="14081" width="7.140625" style="51" customWidth="1"/>
    <col min="14082" max="14082" width="55" style="51" customWidth="1"/>
    <col min="14083" max="14083" width="16.85546875" style="51" customWidth="1"/>
    <col min="14084" max="14084" width="14.140625" style="51" customWidth="1"/>
    <col min="14085" max="14085" width="13.140625" style="51" customWidth="1"/>
    <col min="14086" max="14086" width="44" style="51" customWidth="1"/>
    <col min="14087" max="14336" width="9.140625" style="51"/>
    <col min="14337" max="14337" width="7.140625" style="51" customWidth="1"/>
    <col min="14338" max="14338" width="55" style="51" customWidth="1"/>
    <col min="14339" max="14339" width="16.85546875" style="51" customWidth="1"/>
    <col min="14340" max="14340" width="14.140625" style="51" customWidth="1"/>
    <col min="14341" max="14341" width="13.140625" style="51" customWidth="1"/>
    <col min="14342" max="14342" width="44" style="51" customWidth="1"/>
    <col min="14343" max="14592" width="9.140625" style="51"/>
    <col min="14593" max="14593" width="7.140625" style="51" customWidth="1"/>
    <col min="14594" max="14594" width="55" style="51" customWidth="1"/>
    <col min="14595" max="14595" width="16.85546875" style="51" customWidth="1"/>
    <col min="14596" max="14596" width="14.140625" style="51" customWidth="1"/>
    <col min="14597" max="14597" width="13.140625" style="51" customWidth="1"/>
    <col min="14598" max="14598" width="44" style="51" customWidth="1"/>
    <col min="14599" max="14848" width="9.140625" style="51"/>
    <col min="14849" max="14849" width="7.140625" style="51" customWidth="1"/>
    <col min="14850" max="14850" width="55" style="51" customWidth="1"/>
    <col min="14851" max="14851" width="16.85546875" style="51" customWidth="1"/>
    <col min="14852" max="14852" width="14.140625" style="51" customWidth="1"/>
    <col min="14853" max="14853" width="13.140625" style="51" customWidth="1"/>
    <col min="14854" max="14854" width="44" style="51" customWidth="1"/>
    <col min="14855" max="15104" width="9.140625" style="51"/>
    <col min="15105" max="15105" width="7.140625" style="51" customWidth="1"/>
    <col min="15106" max="15106" width="55" style="51" customWidth="1"/>
    <col min="15107" max="15107" width="16.85546875" style="51" customWidth="1"/>
    <col min="15108" max="15108" width="14.140625" style="51" customWidth="1"/>
    <col min="15109" max="15109" width="13.140625" style="51" customWidth="1"/>
    <col min="15110" max="15110" width="44" style="51" customWidth="1"/>
    <col min="15111" max="15360" width="9.140625" style="51"/>
    <col min="15361" max="15361" width="7.140625" style="51" customWidth="1"/>
    <col min="15362" max="15362" width="55" style="51" customWidth="1"/>
    <col min="15363" max="15363" width="16.85546875" style="51" customWidth="1"/>
    <col min="15364" max="15364" width="14.140625" style="51" customWidth="1"/>
    <col min="15365" max="15365" width="13.140625" style="51" customWidth="1"/>
    <col min="15366" max="15366" width="44" style="51" customWidth="1"/>
    <col min="15367" max="15616" width="9.140625" style="51"/>
    <col min="15617" max="15617" width="7.140625" style="51" customWidth="1"/>
    <col min="15618" max="15618" width="55" style="51" customWidth="1"/>
    <col min="15619" max="15619" width="16.85546875" style="51" customWidth="1"/>
    <col min="15620" max="15620" width="14.140625" style="51" customWidth="1"/>
    <col min="15621" max="15621" width="13.140625" style="51" customWidth="1"/>
    <col min="15622" max="15622" width="44" style="51" customWidth="1"/>
    <col min="15623" max="15872" width="9.140625" style="51"/>
    <col min="15873" max="15873" width="7.140625" style="51" customWidth="1"/>
    <col min="15874" max="15874" width="55" style="51" customWidth="1"/>
    <col min="15875" max="15875" width="16.85546875" style="51" customWidth="1"/>
    <col min="15876" max="15876" width="14.140625" style="51" customWidth="1"/>
    <col min="15877" max="15877" width="13.140625" style="51" customWidth="1"/>
    <col min="15878" max="15878" width="44" style="51" customWidth="1"/>
    <col min="15879" max="16128" width="9.140625" style="51"/>
    <col min="16129" max="16129" width="7.140625" style="51" customWidth="1"/>
    <col min="16130" max="16130" width="55" style="51" customWidth="1"/>
    <col min="16131" max="16131" width="16.85546875" style="51" customWidth="1"/>
    <col min="16132" max="16132" width="14.140625" style="51" customWidth="1"/>
    <col min="16133" max="16133" width="13.140625" style="51" customWidth="1"/>
    <col min="16134" max="16134" width="44" style="51" customWidth="1"/>
    <col min="16135" max="16384" width="9.140625" style="51"/>
  </cols>
  <sheetData>
    <row r="1" spans="1:9" ht="48.75" customHeight="1">
      <c r="A1" s="211" t="s">
        <v>154</v>
      </c>
      <c r="B1" s="211"/>
      <c r="C1" s="211"/>
      <c r="D1" s="211"/>
      <c r="E1" s="211"/>
      <c r="F1" s="211"/>
    </row>
    <row r="2" spans="1:9">
      <c r="A2" s="212" t="s">
        <v>124</v>
      </c>
      <c r="B2" s="212"/>
      <c r="C2" s="212"/>
      <c r="D2" s="212"/>
      <c r="E2" s="212"/>
      <c r="F2" s="212"/>
    </row>
    <row r="3" spans="1:9" ht="15" customHeight="1">
      <c r="A3" s="136" t="s">
        <v>7</v>
      </c>
      <c r="B3" s="136" t="s">
        <v>16</v>
      </c>
      <c r="C3" s="213" t="s">
        <v>125</v>
      </c>
      <c r="D3" s="179" t="s">
        <v>126</v>
      </c>
      <c r="E3" s="214" t="s">
        <v>127</v>
      </c>
      <c r="F3" s="182" t="s">
        <v>128</v>
      </c>
    </row>
    <row r="4" spans="1:9" ht="10.5" customHeight="1">
      <c r="A4" s="136"/>
      <c r="B4" s="136"/>
      <c r="C4" s="213"/>
      <c r="D4" s="180"/>
      <c r="E4" s="215"/>
      <c r="F4" s="183"/>
      <c r="H4" s="61"/>
      <c r="I4" s="61"/>
    </row>
    <row r="5" spans="1:9" ht="21" customHeight="1">
      <c r="A5" s="136"/>
      <c r="B5" s="136"/>
      <c r="C5" s="213"/>
      <c r="D5" s="181"/>
      <c r="E5" s="215"/>
      <c r="F5" s="184"/>
    </row>
    <row r="6" spans="1:9" ht="12" customHeight="1">
      <c r="A6" s="67">
        <v>6</v>
      </c>
      <c r="B6" s="67">
        <v>2</v>
      </c>
      <c r="C6" s="68">
        <v>3</v>
      </c>
      <c r="D6" s="67">
        <v>4</v>
      </c>
      <c r="E6" s="69">
        <v>5</v>
      </c>
      <c r="F6" s="69">
        <v>6</v>
      </c>
    </row>
    <row r="7" spans="1:9">
      <c r="A7" s="216">
        <v>1</v>
      </c>
      <c r="B7" s="217" t="s">
        <v>22</v>
      </c>
      <c r="C7" s="218">
        <f>Отчет!E11+Отчет!E12+Отчет!E13</f>
        <v>16631.900000000001</v>
      </c>
      <c r="D7" s="219">
        <f>Отчет!F11+Отчет!F12+Отчет!F13</f>
        <v>2968.6</v>
      </c>
      <c r="E7" s="222">
        <f>D7/C7%</f>
        <v>17.84883266493906</v>
      </c>
      <c r="F7" s="209" t="s">
        <v>155</v>
      </c>
    </row>
    <row r="8" spans="1:9" ht="87.75" customHeight="1">
      <c r="A8" s="216"/>
      <c r="B8" s="217"/>
      <c r="C8" s="218"/>
      <c r="D8" s="220"/>
      <c r="E8" s="223"/>
      <c r="F8" s="210"/>
    </row>
    <row r="9" spans="1:9" ht="15" hidden="1" customHeight="1">
      <c r="A9" s="216"/>
      <c r="B9" s="217"/>
      <c r="C9" s="218"/>
      <c r="D9" s="220"/>
      <c r="E9" s="70">
        <f>D9+D10</f>
        <v>0</v>
      </c>
      <c r="F9" s="65"/>
    </row>
    <row r="10" spans="1:9" ht="15" hidden="1" customHeight="1">
      <c r="A10" s="216"/>
      <c r="B10" s="217"/>
      <c r="C10" s="218"/>
      <c r="D10" s="220"/>
      <c r="E10" s="70"/>
      <c r="F10" s="65"/>
    </row>
    <row r="11" spans="1:9" ht="9" hidden="1" customHeight="1">
      <c r="A11" s="216"/>
      <c r="B11" s="217"/>
      <c r="C11" s="218"/>
      <c r="D11" s="221"/>
      <c r="E11" s="70"/>
      <c r="F11" s="65"/>
    </row>
    <row r="12" spans="1:9">
      <c r="A12" s="225">
        <v>2</v>
      </c>
      <c r="B12" s="227" t="s">
        <v>29</v>
      </c>
      <c r="C12" s="219">
        <f>Отчет!E16+Отчет!E17+Отчет!E18</f>
        <v>35222.5</v>
      </c>
      <c r="D12" s="219">
        <f>Отчет!F16+Отчет!F17+Отчет!F18</f>
        <v>6280.7</v>
      </c>
      <c r="E12" s="222">
        <f>D12/C12%</f>
        <v>17.831499751579244</v>
      </c>
      <c r="F12" s="209" t="s">
        <v>156</v>
      </c>
    </row>
    <row r="13" spans="1:9">
      <c r="A13" s="226"/>
      <c r="B13" s="228"/>
      <c r="C13" s="220"/>
      <c r="D13" s="220"/>
      <c r="E13" s="223"/>
      <c r="F13" s="210"/>
    </row>
    <row r="14" spans="1:9" ht="57" customHeight="1">
      <c r="A14" s="226"/>
      <c r="B14" s="228"/>
      <c r="C14" s="220"/>
      <c r="D14" s="220"/>
      <c r="E14" s="229"/>
      <c r="F14" s="224"/>
    </row>
    <row r="15" spans="1:9" ht="15" hidden="1" customHeight="1">
      <c r="A15" s="226"/>
      <c r="B15" s="228"/>
      <c r="C15" s="220"/>
      <c r="D15" s="220"/>
      <c r="E15" s="71"/>
      <c r="F15" s="72"/>
    </row>
    <row r="16" spans="1:9" ht="15" hidden="1" customHeight="1">
      <c r="A16" s="226"/>
      <c r="B16" s="228"/>
      <c r="C16" s="221"/>
      <c r="D16" s="221"/>
      <c r="E16" s="71"/>
      <c r="F16" s="72"/>
    </row>
    <row r="17" spans="1:6" ht="15" customHeight="1">
      <c r="A17" s="225">
        <v>3</v>
      </c>
      <c r="B17" s="227" t="s">
        <v>31</v>
      </c>
      <c r="C17" s="219">
        <f>Отчет!E21+Отчет!E22+Отчет!E23</f>
        <v>15782</v>
      </c>
      <c r="D17" s="219">
        <f>Отчет!F21+Отчет!F22+Отчет!F23</f>
        <v>2152.3000000000002</v>
      </c>
      <c r="E17" s="222">
        <f>D17/C17%</f>
        <v>13.637688505892791</v>
      </c>
      <c r="F17" s="209" t="s">
        <v>157</v>
      </c>
    </row>
    <row r="18" spans="1:6">
      <c r="A18" s="226"/>
      <c r="B18" s="228"/>
      <c r="C18" s="220"/>
      <c r="D18" s="220"/>
      <c r="E18" s="223"/>
      <c r="F18" s="210"/>
    </row>
    <row r="19" spans="1:6" ht="4.5" customHeight="1">
      <c r="A19" s="226"/>
      <c r="B19" s="228"/>
      <c r="C19" s="220"/>
      <c r="D19" s="220"/>
      <c r="E19" s="223"/>
      <c r="F19" s="210"/>
    </row>
    <row r="20" spans="1:6" ht="15" hidden="1" customHeight="1">
      <c r="A20" s="226"/>
      <c r="B20" s="228"/>
      <c r="C20" s="220"/>
      <c r="D20" s="220"/>
      <c r="E20" s="223"/>
      <c r="F20" s="210"/>
    </row>
    <row r="21" spans="1:6" ht="15" hidden="1" customHeight="1">
      <c r="A21" s="226"/>
      <c r="B21" s="228"/>
      <c r="C21" s="220"/>
      <c r="D21" s="220"/>
      <c r="E21" s="223"/>
      <c r="F21" s="210"/>
    </row>
    <row r="22" spans="1:6" ht="15" hidden="1" customHeight="1">
      <c r="A22" s="226"/>
      <c r="B22" s="228"/>
      <c r="C22" s="220"/>
      <c r="D22" s="220"/>
      <c r="E22" s="223"/>
      <c r="F22" s="210"/>
    </row>
    <row r="23" spans="1:6" ht="15" hidden="1" customHeight="1">
      <c r="A23" s="226"/>
      <c r="B23" s="228"/>
      <c r="C23" s="220"/>
      <c r="D23" s="220"/>
      <c r="E23" s="223"/>
      <c r="F23" s="210"/>
    </row>
    <row r="24" spans="1:6" ht="15" hidden="1" customHeight="1">
      <c r="A24" s="226"/>
      <c r="B24" s="228"/>
      <c r="C24" s="220"/>
      <c r="D24" s="220"/>
      <c r="E24" s="223"/>
      <c r="F24" s="210"/>
    </row>
    <row r="25" spans="1:6" ht="15" hidden="1" customHeight="1">
      <c r="A25" s="226"/>
      <c r="B25" s="228"/>
      <c r="C25" s="220"/>
      <c r="D25" s="220"/>
      <c r="E25" s="223"/>
      <c r="F25" s="210"/>
    </row>
    <row r="26" spans="1:6" ht="15" hidden="1" customHeight="1">
      <c r="A26" s="226"/>
      <c r="B26" s="228"/>
      <c r="C26" s="220"/>
      <c r="D26" s="220"/>
      <c r="E26" s="223"/>
      <c r="F26" s="210"/>
    </row>
    <row r="27" spans="1:6" ht="15" hidden="1" customHeight="1">
      <c r="A27" s="226"/>
      <c r="B27" s="228"/>
      <c r="C27" s="220"/>
      <c r="D27" s="220"/>
      <c r="E27" s="223"/>
      <c r="F27" s="210"/>
    </row>
    <row r="28" spans="1:6" ht="15" hidden="1" customHeight="1">
      <c r="A28" s="226"/>
      <c r="B28" s="228"/>
      <c r="C28" s="220"/>
      <c r="D28" s="220"/>
      <c r="E28" s="223"/>
      <c r="F28" s="210"/>
    </row>
    <row r="29" spans="1:6" ht="15" hidden="1" customHeight="1">
      <c r="A29" s="226"/>
      <c r="B29" s="228"/>
      <c r="C29" s="220"/>
      <c r="D29" s="220"/>
      <c r="E29" s="223"/>
      <c r="F29" s="210"/>
    </row>
    <row r="30" spans="1:6" ht="15" hidden="1" customHeight="1">
      <c r="A30" s="226"/>
      <c r="B30" s="228"/>
      <c r="C30" s="220"/>
      <c r="D30" s="220"/>
      <c r="E30" s="223"/>
      <c r="F30" s="210"/>
    </row>
    <row r="31" spans="1:6" ht="48" customHeight="1">
      <c r="A31" s="230"/>
      <c r="B31" s="231"/>
      <c r="C31" s="220"/>
      <c r="D31" s="220"/>
      <c r="E31" s="229"/>
      <c r="F31" s="224"/>
    </row>
    <row r="32" spans="1:6">
      <c r="A32" s="232" t="s">
        <v>56</v>
      </c>
      <c r="B32" s="233" t="s">
        <v>129</v>
      </c>
      <c r="C32" s="218">
        <f>Отчет!E37+Отчет!E38+Отчет!E39</f>
        <v>12395.9</v>
      </c>
      <c r="D32" s="218">
        <f>Отчет!F37+Отчет!F38+Отчет!F39</f>
        <v>2485.9</v>
      </c>
      <c r="E32" s="222">
        <f>D32/C32%</f>
        <v>20.054211473148381</v>
      </c>
      <c r="F32" s="209" t="s">
        <v>137</v>
      </c>
    </row>
    <row r="33" spans="1:6">
      <c r="A33" s="232"/>
      <c r="B33" s="233"/>
      <c r="C33" s="218"/>
      <c r="D33" s="218"/>
      <c r="E33" s="223"/>
      <c r="F33" s="210"/>
    </row>
    <row r="34" spans="1:6">
      <c r="A34" s="232"/>
      <c r="B34" s="233"/>
      <c r="C34" s="218"/>
      <c r="D34" s="218"/>
      <c r="E34" s="223"/>
      <c r="F34" s="210"/>
    </row>
    <row r="35" spans="1:6">
      <c r="A35" s="232"/>
      <c r="B35" s="233"/>
      <c r="C35" s="218"/>
      <c r="D35" s="218"/>
      <c r="E35" s="223"/>
      <c r="F35" s="210"/>
    </row>
    <row r="36" spans="1:6">
      <c r="A36" s="232"/>
      <c r="B36" s="233"/>
      <c r="C36" s="218"/>
      <c r="D36" s="218"/>
      <c r="E36" s="229"/>
      <c r="F36" s="224"/>
    </row>
    <row r="37" spans="1:6">
      <c r="A37" s="232" t="s">
        <v>57</v>
      </c>
      <c r="B37" s="233" t="s">
        <v>62</v>
      </c>
      <c r="C37" s="221">
        <f>Отчет!E43+Отчет!E44+Отчет!E45</f>
        <v>4250</v>
      </c>
      <c r="D37" s="221">
        <f>Отчет!F43+Отчет!F44+Отчет!F45</f>
        <v>670</v>
      </c>
      <c r="E37" s="222">
        <f>D37/C37%</f>
        <v>15.764705882352942</v>
      </c>
      <c r="F37" s="209" t="s">
        <v>138</v>
      </c>
    </row>
    <row r="38" spans="1:6">
      <c r="A38" s="232"/>
      <c r="B38" s="233"/>
      <c r="C38" s="218"/>
      <c r="D38" s="218"/>
      <c r="E38" s="223"/>
      <c r="F38" s="210"/>
    </row>
    <row r="39" spans="1:6">
      <c r="A39" s="232"/>
      <c r="B39" s="233"/>
      <c r="C39" s="218"/>
      <c r="D39" s="218"/>
      <c r="E39" s="223"/>
      <c r="F39" s="210"/>
    </row>
    <row r="40" spans="1:6">
      <c r="A40" s="232"/>
      <c r="B40" s="233"/>
      <c r="C40" s="218"/>
      <c r="D40" s="218"/>
      <c r="E40" s="223"/>
      <c r="F40" s="210"/>
    </row>
    <row r="41" spans="1:6">
      <c r="A41" s="232"/>
      <c r="B41" s="233"/>
      <c r="C41" s="218"/>
      <c r="D41" s="218"/>
      <c r="E41" s="229"/>
      <c r="F41" s="224"/>
    </row>
    <row r="42" spans="1:6">
      <c r="A42" s="232" t="s">
        <v>58</v>
      </c>
      <c r="B42" s="233" t="s">
        <v>34</v>
      </c>
      <c r="C42" s="218">
        <f>Отчет!E49+Отчет!E50+Отчет!E51</f>
        <v>29000</v>
      </c>
      <c r="D42" s="218">
        <f>Отчет!F49+Отчет!F50+Отчет!F51</f>
        <v>22000</v>
      </c>
      <c r="E42" s="222">
        <f>D42/C42%</f>
        <v>75.862068965517238</v>
      </c>
      <c r="F42" s="209" t="s">
        <v>158</v>
      </c>
    </row>
    <row r="43" spans="1:6">
      <c r="A43" s="232"/>
      <c r="B43" s="233"/>
      <c r="C43" s="218"/>
      <c r="D43" s="218"/>
      <c r="E43" s="223"/>
      <c r="F43" s="234"/>
    </row>
    <row r="44" spans="1:6">
      <c r="A44" s="232"/>
      <c r="B44" s="233"/>
      <c r="C44" s="218"/>
      <c r="D44" s="218"/>
      <c r="E44" s="223"/>
      <c r="F44" s="234"/>
    </row>
    <row r="45" spans="1:6">
      <c r="A45" s="232"/>
      <c r="B45" s="233"/>
      <c r="C45" s="218"/>
      <c r="D45" s="218"/>
      <c r="E45" s="223"/>
      <c r="F45" s="234"/>
    </row>
    <row r="46" spans="1:6" ht="172.5" customHeight="1">
      <c r="A46" s="232"/>
      <c r="B46" s="233"/>
      <c r="C46" s="218"/>
      <c r="D46" s="218"/>
      <c r="E46" s="229"/>
      <c r="F46" s="235"/>
    </row>
    <row r="47" spans="1:6" ht="57" customHeight="1">
      <c r="A47" s="232" t="s">
        <v>59</v>
      </c>
      <c r="B47" s="233" t="s">
        <v>111</v>
      </c>
      <c r="C47" s="218">
        <f>Отчет!E54+Отчет!E55+Отчет!E56</f>
        <v>1800</v>
      </c>
      <c r="D47" s="218">
        <f>Отчет!F54+Отчет!F55+Отчет!F56</f>
        <v>450</v>
      </c>
      <c r="E47" s="222">
        <f>D47/C47%</f>
        <v>25</v>
      </c>
      <c r="F47" s="209" t="s">
        <v>136</v>
      </c>
    </row>
    <row r="48" spans="1:6" ht="15" hidden="1" customHeight="1">
      <c r="A48" s="232"/>
      <c r="B48" s="233"/>
      <c r="C48" s="218"/>
      <c r="D48" s="218"/>
      <c r="E48" s="223"/>
      <c r="F48" s="210"/>
    </row>
    <row r="49" spans="1:6" ht="15" hidden="1" customHeight="1">
      <c r="A49" s="232"/>
      <c r="B49" s="233"/>
      <c r="C49" s="218"/>
      <c r="D49" s="218"/>
      <c r="E49" s="223"/>
      <c r="F49" s="210"/>
    </row>
    <row r="50" spans="1:6" ht="15" hidden="1" customHeight="1">
      <c r="A50" s="232"/>
      <c r="B50" s="233"/>
      <c r="C50" s="218"/>
      <c r="D50" s="218"/>
      <c r="E50" s="223"/>
      <c r="F50" s="210"/>
    </row>
    <row r="51" spans="1:6" ht="15" hidden="1" customHeight="1">
      <c r="A51" s="232"/>
      <c r="B51" s="233"/>
      <c r="C51" s="218"/>
      <c r="D51" s="218"/>
      <c r="E51" s="229"/>
      <c r="F51" s="224"/>
    </row>
    <row r="52" spans="1:6" ht="15" customHeight="1">
      <c r="A52" s="237" t="s">
        <v>60</v>
      </c>
      <c r="B52" s="227" t="s">
        <v>150</v>
      </c>
      <c r="C52" s="219">
        <f>Отчет!E60+Отчет!E61+Отчет!E62+Отчет!E65+Отчет!E66+Отчет!E67</f>
        <v>136079.4</v>
      </c>
      <c r="D52" s="219">
        <f>Отчет!F60+Отчет!F61+Отчет!F62+Отчет!F65+Отчет!F66+Отчет!F67</f>
        <v>24461.243999999999</v>
      </c>
      <c r="E52" s="222">
        <f>D52/C52%</f>
        <v>17.975714178633947</v>
      </c>
      <c r="F52" s="209" t="s">
        <v>159</v>
      </c>
    </row>
    <row r="53" spans="1:6">
      <c r="A53" s="238"/>
      <c r="B53" s="228"/>
      <c r="C53" s="220"/>
      <c r="D53" s="220"/>
      <c r="E53" s="223"/>
      <c r="F53" s="210"/>
    </row>
    <row r="54" spans="1:6">
      <c r="A54" s="238"/>
      <c r="B54" s="228"/>
      <c r="C54" s="220"/>
      <c r="D54" s="220"/>
      <c r="E54" s="223"/>
      <c r="F54" s="210"/>
    </row>
    <row r="55" spans="1:6">
      <c r="A55" s="238"/>
      <c r="B55" s="228"/>
      <c r="C55" s="220"/>
      <c r="D55" s="220"/>
      <c r="E55" s="223"/>
      <c r="F55" s="210"/>
    </row>
    <row r="56" spans="1:6" ht="135" customHeight="1">
      <c r="A56" s="238"/>
      <c r="B56" s="228"/>
      <c r="C56" s="221"/>
      <c r="D56" s="221"/>
      <c r="E56" s="229"/>
      <c r="F56" s="224"/>
    </row>
    <row r="57" spans="1:6" ht="15" hidden="1" customHeight="1">
      <c r="A57" s="237"/>
      <c r="B57" s="227"/>
      <c r="C57" s="219">
        <v>0</v>
      </c>
      <c r="D57" s="219">
        <f>D58+D59+D60+D61</f>
        <v>0</v>
      </c>
      <c r="E57" s="222"/>
      <c r="F57" s="214"/>
    </row>
    <row r="58" spans="1:6" hidden="1">
      <c r="A58" s="238"/>
      <c r="B58" s="228"/>
      <c r="C58" s="220"/>
      <c r="D58" s="220"/>
      <c r="E58" s="223"/>
      <c r="F58" s="215"/>
    </row>
    <row r="59" spans="1:6" hidden="1">
      <c r="A59" s="238"/>
      <c r="B59" s="228"/>
      <c r="C59" s="220"/>
      <c r="D59" s="220"/>
      <c r="E59" s="223"/>
      <c r="F59" s="215"/>
    </row>
    <row r="60" spans="1:6" hidden="1">
      <c r="A60" s="238"/>
      <c r="B60" s="228"/>
      <c r="C60" s="220"/>
      <c r="D60" s="220"/>
      <c r="E60" s="223"/>
      <c r="F60" s="215"/>
    </row>
    <row r="61" spans="1:6" ht="3.75" hidden="1" customHeight="1">
      <c r="A61" s="239"/>
      <c r="B61" s="231"/>
      <c r="C61" s="221"/>
      <c r="D61" s="221"/>
      <c r="E61" s="229"/>
      <c r="F61" s="236"/>
    </row>
    <row r="62" spans="1:6">
      <c r="A62" s="237" t="s">
        <v>61</v>
      </c>
      <c r="B62" s="227" t="s">
        <v>98</v>
      </c>
      <c r="C62" s="219">
        <f>Отчет!E70+Отчет!E71+Отчет!E72</f>
        <v>10881.900000000001</v>
      </c>
      <c r="D62" s="219">
        <f>Отчет!F70+Отчет!F71+Отчет!F72</f>
        <v>736.5</v>
      </c>
      <c r="E62" s="222">
        <f>D62/C62%</f>
        <v>6.7681195379483352</v>
      </c>
      <c r="F62" s="209" t="s">
        <v>161</v>
      </c>
    </row>
    <row r="63" spans="1:6">
      <c r="A63" s="238"/>
      <c r="B63" s="228"/>
      <c r="C63" s="220"/>
      <c r="D63" s="220"/>
      <c r="E63" s="223"/>
      <c r="F63" s="210"/>
    </row>
    <row r="64" spans="1:6">
      <c r="A64" s="238"/>
      <c r="B64" s="228"/>
      <c r="C64" s="220"/>
      <c r="D64" s="220"/>
      <c r="E64" s="223"/>
      <c r="F64" s="210"/>
    </row>
    <row r="65" spans="1:6">
      <c r="A65" s="238"/>
      <c r="B65" s="228"/>
      <c r="C65" s="220"/>
      <c r="D65" s="220"/>
      <c r="E65" s="223"/>
      <c r="F65" s="210"/>
    </row>
    <row r="66" spans="1:6" ht="81" customHeight="1">
      <c r="A66" s="239"/>
      <c r="B66" s="231"/>
      <c r="C66" s="221"/>
      <c r="D66" s="221"/>
      <c r="E66" s="229"/>
      <c r="F66" s="224"/>
    </row>
    <row r="67" spans="1:6" ht="48.75" customHeight="1">
      <c r="A67" s="52" t="s">
        <v>133</v>
      </c>
      <c r="B67" s="64" t="s">
        <v>118</v>
      </c>
      <c r="C67" s="62">
        <f>Отчет!E76+Отчет!E77+Отчет!E78</f>
        <v>3579</v>
      </c>
      <c r="D67" s="62">
        <f>Отчет!F76+Отчет!F77+Отчет!F78</f>
        <v>0</v>
      </c>
      <c r="E67" s="73">
        <f>D67/C67%</f>
        <v>0</v>
      </c>
      <c r="F67" s="100" t="s">
        <v>160</v>
      </c>
    </row>
    <row r="68" spans="1:6" ht="60.75" customHeight="1">
      <c r="A68" s="52" t="s">
        <v>134</v>
      </c>
      <c r="B68" s="64" t="s">
        <v>120</v>
      </c>
      <c r="C68" s="62">
        <f>Отчет!E82+Отчет!E83+Отчет!E84</f>
        <v>11057.4</v>
      </c>
      <c r="D68" s="62">
        <f>Отчет!F82+Отчет!F83+Отчет!F84</f>
        <v>2234.846</v>
      </c>
      <c r="E68" s="73">
        <f>D68/C68%</f>
        <v>20.211315499122758</v>
      </c>
      <c r="F68" s="63" t="s">
        <v>135</v>
      </c>
    </row>
    <row r="69" spans="1:6">
      <c r="A69" s="74"/>
      <c r="B69" s="75" t="s">
        <v>130</v>
      </c>
      <c r="C69" s="76">
        <f>SUM(C7:C68)</f>
        <v>276680</v>
      </c>
      <c r="D69" s="76">
        <f>SUM(D7:D68)</f>
        <v>64440.09</v>
      </c>
      <c r="E69" s="77">
        <f>D69/C69%</f>
        <v>23.290476362584933</v>
      </c>
      <c r="F69" s="78"/>
    </row>
    <row r="70" spans="1:6" ht="16.5">
      <c r="A70" s="240"/>
      <c r="B70" s="240"/>
      <c r="C70" s="240"/>
      <c r="D70" s="240"/>
      <c r="E70" s="79"/>
      <c r="F70" s="79"/>
    </row>
    <row r="71" spans="1:6" ht="16.5">
      <c r="A71" s="80"/>
      <c r="B71" s="80"/>
      <c r="C71" s="80"/>
      <c r="D71" s="80"/>
      <c r="E71" s="79"/>
      <c r="F71" s="79"/>
    </row>
    <row r="72" spans="1:6" ht="16.5">
      <c r="A72" s="81"/>
      <c r="B72" s="81"/>
      <c r="C72" s="81"/>
      <c r="D72" s="81"/>
      <c r="E72" s="79"/>
      <c r="F72" s="79"/>
    </row>
    <row r="73" spans="1:6" ht="18.75" hidden="1" customHeight="1">
      <c r="A73" s="241" t="s">
        <v>131</v>
      </c>
      <c r="B73" s="241"/>
      <c r="C73" s="241"/>
      <c r="D73" s="241"/>
      <c r="E73" s="241"/>
      <c r="F73" s="241"/>
    </row>
    <row r="74" spans="1:6" ht="78.75" hidden="1" customHeight="1">
      <c r="A74" s="242" t="s">
        <v>132</v>
      </c>
      <c r="B74" s="242"/>
      <c r="C74" s="242"/>
      <c r="D74" s="242"/>
      <c r="E74" s="242"/>
      <c r="F74" s="242"/>
    </row>
    <row r="75" spans="1:6" ht="16.5">
      <c r="A75" s="82"/>
      <c r="B75" s="83"/>
      <c r="C75" s="83"/>
      <c r="D75" s="83"/>
    </row>
  </sheetData>
  <mergeCells count="71">
    <mergeCell ref="A70:D70"/>
    <mergeCell ref="A73:F73"/>
    <mergeCell ref="A74:F74"/>
    <mergeCell ref="A62:A66"/>
    <mergeCell ref="B62:B66"/>
    <mergeCell ref="C62:C66"/>
    <mergeCell ref="D62:D66"/>
    <mergeCell ref="E62:E66"/>
    <mergeCell ref="F62:F66"/>
    <mergeCell ref="F57:F61"/>
    <mergeCell ref="A52:A56"/>
    <mergeCell ref="B52:B56"/>
    <mergeCell ref="C52:C56"/>
    <mergeCell ref="D52:D56"/>
    <mergeCell ref="E52:E56"/>
    <mergeCell ref="F52:F56"/>
    <mergeCell ref="A57:A61"/>
    <mergeCell ref="B57:B61"/>
    <mergeCell ref="C57:C61"/>
    <mergeCell ref="D57:D61"/>
    <mergeCell ref="E57:E61"/>
    <mergeCell ref="F47:F51"/>
    <mergeCell ref="A42:A46"/>
    <mergeCell ref="B42:B46"/>
    <mergeCell ref="C42:C46"/>
    <mergeCell ref="D42:D46"/>
    <mergeCell ref="E42:E46"/>
    <mergeCell ref="F42:F46"/>
    <mergeCell ref="A47:A51"/>
    <mergeCell ref="B47:B51"/>
    <mergeCell ref="C47:C51"/>
    <mergeCell ref="D47:D51"/>
    <mergeCell ref="E47:E51"/>
    <mergeCell ref="F37:F41"/>
    <mergeCell ref="A32:A36"/>
    <mergeCell ref="B32:B36"/>
    <mergeCell ref="C32:C36"/>
    <mergeCell ref="D32:D36"/>
    <mergeCell ref="E32:E36"/>
    <mergeCell ref="F32:F36"/>
    <mergeCell ref="A37:A41"/>
    <mergeCell ref="B37:B41"/>
    <mergeCell ref="C37:C41"/>
    <mergeCell ref="D37:D41"/>
    <mergeCell ref="E37:E41"/>
    <mergeCell ref="F17:F31"/>
    <mergeCell ref="A12:A16"/>
    <mergeCell ref="B12:B16"/>
    <mergeCell ref="C12:C16"/>
    <mergeCell ref="D12:D16"/>
    <mergeCell ref="E12:E14"/>
    <mergeCell ref="F12:F14"/>
    <mergeCell ref="A17:A31"/>
    <mergeCell ref="B17:B31"/>
    <mergeCell ref="C17:C31"/>
    <mergeCell ref="D17:D31"/>
    <mergeCell ref="E17:E31"/>
    <mergeCell ref="F7:F8"/>
    <mergeCell ref="A1:F1"/>
    <mergeCell ref="A2:F2"/>
    <mergeCell ref="A3:A5"/>
    <mergeCell ref="B3:B5"/>
    <mergeCell ref="C3:C5"/>
    <mergeCell ref="D3:D5"/>
    <mergeCell ref="E3:E5"/>
    <mergeCell ref="F3:F5"/>
    <mergeCell ref="A7:A11"/>
    <mergeCell ref="B7:B11"/>
    <mergeCell ref="C7:C11"/>
    <mergeCell ref="D7:D11"/>
    <mergeCell ref="E7:E8"/>
  </mergeCells>
  <pageMargins left="0.39370078740157483" right="0.39370078740157483" top="0.47244094488188981" bottom="0.23622047244094491" header="0" footer="0"/>
  <pageSetup paperSize="9" scale="63" fitToHeight="0" orientation="portrait" r:id="rId1"/>
  <rowBreaks count="1" manualBreakCount="1">
    <brk id="66"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10</vt:i4>
      </vt:variant>
    </vt:vector>
  </HeadingPairs>
  <TitlesOfParts>
    <vt:vector size="17" baseType="lpstr">
      <vt:lpstr>Прогноз хар-к</vt:lpstr>
      <vt:lpstr>Прогноз хар-к 05.2019</vt:lpstr>
      <vt:lpstr>Прогноз хар-к 06.2019</vt:lpstr>
      <vt:lpstr>Прогноз хар-к 09.2019</vt:lpstr>
      <vt:lpstr>Приложение №3 к МП</vt:lpstr>
      <vt:lpstr>Отчет</vt:lpstr>
      <vt:lpstr>пояснительная</vt:lpstr>
      <vt:lpstr>Отчет!Заголовки_для_печати</vt:lpstr>
      <vt:lpstr>пояснительная!Заголовки_для_печати</vt:lpstr>
      <vt:lpstr>'Приложение №3 к МП'!Заголовки_для_печати</vt:lpstr>
      <vt:lpstr>Отчет!Область_печати</vt:lpstr>
      <vt:lpstr>пояснительная!Область_печати</vt:lpstr>
      <vt:lpstr>'Приложение №3 к МП'!Область_печати</vt:lpstr>
      <vt:lpstr>'Прогноз хар-к'!Область_печати</vt:lpstr>
      <vt:lpstr>'Прогноз хар-к 05.2019'!Область_печати</vt:lpstr>
      <vt:lpstr>'Прогноз хар-к 06.2019'!Область_печати</vt:lpstr>
      <vt:lpstr>'Прогноз хар-к 09.2019'!Область_печати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2023-04-06T11:59:44Z</dcterms:modified>
</cp:coreProperties>
</file>